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G:\ExtReptg\MD&amp;A Dec 31, 2021\Q1 March 31, 2021\01. Top File\1. Drafts\Web\"/>
    </mc:Choice>
  </mc:AlternateContent>
  <xr:revisionPtr revIDLastSave="0" documentId="13_ncr:1_{EE12445C-573A-4BC7-A1E1-AE0641A0D367}" xr6:coauthVersionLast="45" xr6:coauthVersionMax="45" xr10:uidLastSave="{00000000-0000-0000-0000-000000000000}"/>
  <bookViews>
    <workbookView xWindow="-120" yWindow="-120" windowWidth="20730" windowHeight="11160" tabRatio="838" firstSheet="4" activeTab="4" xr2:uid="{00000000-000D-0000-FFFF-FFFF00000000}"/>
  </bookViews>
  <sheets>
    <sheet name="Config" sheetId="3" state="veryHidden" r:id="rId1"/>
    <sheet name="Quarterly" sheetId="81" state="hidden" r:id="rId2"/>
    <sheet name="P&amp;L 5Y" sheetId="83" state="hidden" r:id="rId3"/>
    <sheet name="BS 5Y" sheetId="84" state="hidden" r:id="rId4"/>
    <sheet name="Résultats conso" sheetId="72" r:id="rId5"/>
    <sheet name="Résultat global conso" sheetId="73" r:id="rId6"/>
    <sheet name="Bilans conso" sheetId="75" r:id="rId7"/>
    <sheet name="Capitaux YTD" sheetId="76" r:id="rId8"/>
    <sheet name="Flux de trésorerie conso" sheetId="77" r:id="rId9"/>
  </sheets>
  <externalReferences>
    <externalReference r:id="rId10"/>
  </externalReferences>
  <definedNames>
    <definedName name="_Fill" localSheetId="3" hidden="1">#REF!</definedName>
    <definedName name="_Fill" hidden="1">#REF!</definedName>
    <definedName name="_Key1" localSheetId="3" hidden="1">#REF!</definedName>
    <definedName name="_Key1" hidden="1">#REF!</definedName>
    <definedName name="_Order1" hidden="1">255</definedName>
    <definedName name="_Sort" localSheetId="3" hidden="1">#REF!</definedName>
    <definedName name="_Sort" hidden="1">#REF!</definedName>
    <definedName name="BAG_BC" localSheetId="2" hidden="1">#N/A</definedName>
    <definedName name="BAG_BC" localSheetId="1" hidden="1">#N/A</definedName>
    <definedName name="BAG_BC" hidden="1">#N/A</definedName>
    <definedName name="e" localSheetId="2" hidden="1">#N/A</definedName>
    <definedName name="e" localSheetId="1" hidden="1">#N/A</definedName>
    <definedName name="e" hidden="1">#N/A</definedName>
    <definedName name="mol" localSheetId="3" hidden="1">Main.SAPF4Help()</definedName>
    <definedName name="mol" localSheetId="2" hidden="1">Main.SAPF4Help()</definedName>
    <definedName name="mol" localSheetId="1" hidden="1">Main.SAPF4Help()</definedName>
    <definedName name="mol" hidden="1">Main.SAPF4Help()</definedName>
    <definedName name="_xlnm.Print_Area" localSheetId="6">'Bilans conso'!$A$1:$G$50</definedName>
    <definedName name="_xlnm.Print_Area" localSheetId="3">'BS 5Y'!$M$19:$W$68</definedName>
    <definedName name="_xlnm.Print_Area" localSheetId="7">'Capitaux YTD'!$A$1:$Y$40</definedName>
    <definedName name="_xlnm.Print_Area" localSheetId="0">Config!$A$1:$CR$81</definedName>
    <definedName name="_xlnm.Print_Area" localSheetId="8">'Flux de trésorerie conso'!$A$1:$G$68</definedName>
    <definedName name="_xlnm.Print_Area" localSheetId="2">'P&amp;L 5Y'!$M$19:$Y$83</definedName>
    <definedName name="_xlnm.Print_Area" localSheetId="1">Quarterly!$M$19:$Z$56</definedName>
    <definedName name="_xlnm.Print_Area" localSheetId="5">'Résultat global conso'!$A$1:$I$42</definedName>
    <definedName name="_xlnm.Print_Area" localSheetId="4">'Résultats conso'!$A$1:$G$43</definedName>
    <definedName name="_xlnm.Print_Area">#REF!</definedName>
    <definedName name="SAPFuncF4Help" localSheetId="6" hidden="1">Main.SAPF4Help()</definedName>
    <definedName name="SAPFuncF4Help" localSheetId="3" hidden="1">Main.SAPF4Help()</definedName>
    <definedName name="SAPFuncF4Help" localSheetId="2" hidden="1">Main.SAPF4Help()</definedName>
    <definedName name="SAPFuncF4Help" localSheetId="1" hidden="1">Main.SAPF4Help()</definedName>
    <definedName name="SAPFuncF4Help" hidden="1">Main.SAPF4Help()</definedName>
    <definedName name="SC_Currency">OFFSET(Config!$B$23,0,0,COUNTA(Config!$B$23:$B$28),1)</definedName>
    <definedName name="SC_CurrentPeriod">Config!$H$6:$H$17</definedName>
    <definedName name="SC_CustomView">OFFSET(Config!$B$38,0,0,COUNTA(Config!$B$38:$B$44),1)</definedName>
    <definedName name="SC_Database">OFFSET(Config!$B$5,0,0,COUNTA(Config!$B$5:$B$10),1)</definedName>
    <definedName name="SC_Fiscal_Yr">OFFSET(Config!$H$37,0,0,COUNTA(Config!$H$37:$H$46),1)</definedName>
    <definedName name="SC_Groups">OFFSET(Config!$B$30,0,0,COUNTA(Config!$B$30:$B$36),1)</definedName>
    <definedName name="SC_ShtDescription">OFFSET(Config!$O$9,0,0,COUNTA(Config!$O$9:$O51),1)</definedName>
    <definedName name="SC_ShtList">OFFSET(Config!$M$8,0,0,COUNTA(Config!$M$8:$M$81),83)</definedName>
    <definedName name="SC_ShtNames">OFFSET(Config!$M$9,0,0,COUNTA(Config!$M$9:$M$81),1)</definedName>
    <definedName name="SC_ShtOrder">OFFSET(Config!$N$9,0,0,COUNTA(Config!$N$9:$N$81),1)</definedName>
    <definedName name="SC_Version">OFFSET(Config!$B$12,0,0,COUNTA(Config!$B$12:$B$21),1)</definedName>
    <definedName name="SV_OKERROR">#REF!</definedName>
    <definedName name="SW_ShtList1">OFFSET(#REF!,0,0,COUNTA(#REF!),1)</definedName>
    <definedName name="SW_ShtList2">OFFSET(#REF!,0,0,COUNTA(#REF!),1)</definedName>
  </definedNames>
  <calcPr calcId="191029" calcMode="manual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" i="77" l="1"/>
  <c r="D23" i="72"/>
  <c r="D44" i="77" l="1"/>
  <c r="D46" i="77" s="1"/>
  <c r="D34" i="77"/>
  <c r="D36" i="77" s="1"/>
  <c r="F25" i="77"/>
  <c r="D23" i="77"/>
  <c r="D25" i="77" s="1"/>
  <c r="F23" i="75"/>
  <c r="D23" i="75"/>
  <c r="F28" i="73"/>
  <c r="F29" i="73" s="1"/>
  <c r="H28" i="73"/>
  <c r="H29" i="73" s="1"/>
  <c r="D48" i="77" l="1"/>
  <c r="D50" i="77" s="1"/>
  <c r="F44" i="77"/>
  <c r="F46" i="77" s="1"/>
  <c r="F34" i="77"/>
  <c r="F36" i="77" s="1"/>
  <c r="T33" i="76"/>
  <c r="X33" i="76" s="1"/>
  <c r="T32" i="76"/>
  <c r="X32" i="76" s="1"/>
  <c r="T31" i="76"/>
  <c r="X31" i="76" s="1"/>
  <c r="T29" i="76"/>
  <c r="T30" i="76"/>
  <c r="V28" i="76"/>
  <c r="V34" i="76" s="1"/>
  <c r="T27" i="76"/>
  <c r="X27" i="76" s="1"/>
  <c r="T26" i="76"/>
  <c r="R28" i="76"/>
  <c r="R34" i="76" s="1"/>
  <c r="P28" i="76"/>
  <c r="P34" i="76" s="1"/>
  <c r="N28" i="76"/>
  <c r="N34" i="76" s="1"/>
  <c r="J28" i="76"/>
  <c r="J34" i="76" s="1"/>
  <c r="H28" i="76"/>
  <c r="H34" i="76" s="1"/>
  <c r="T21" i="76"/>
  <c r="X21" i="76" s="1"/>
  <c r="T20" i="76"/>
  <c r="X20" i="76" s="1"/>
  <c r="T19" i="76"/>
  <c r="X19" i="76" s="1"/>
  <c r="T18" i="76"/>
  <c r="X18" i="76" s="1"/>
  <c r="N22" i="76"/>
  <c r="V17" i="76"/>
  <c r="V22" i="76" s="1"/>
  <c r="T16" i="76"/>
  <c r="X16" i="76" s="1"/>
  <c r="T15" i="76"/>
  <c r="X15" i="76" s="1"/>
  <c r="X17" i="76" s="1"/>
  <c r="R17" i="76"/>
  <c r="R22" i="76" s="1"/>
  <c r="P17" i="76"/>
  <c r="P22" i="76" s="1"/>
  <c r="N17" i="76"/>
  <c r="J17" i="76"/>
  <c r="J22" i="76" s="1"/>
  <c r="H17" i="76"/>
  <c r="H22" i="76" s="1"/>
  <c r="X13" i="76"/>
  <c r="D45" i="75"/>
  <c r="F45" i="75"/>
  <c r="D40" i="75"/>
  <c r="F40" i="75"/>
  <c r="D33" i="75"/>
  <c r="F33" i="75"/>
  <c r="D17" i="75"/>
  <c r="D24" i="75" s="1"/>
  <c r="F17" i="75"/>
  <c r="F39" i="73"/>
  <c r="H39" i="73"/>
  <c r="F34" i="73"/>
  <c r="F17" i="73"/>
  <c r="H34" i="73"/>
  <c r="H30" i="73"/>
  <c r="H17" i="73"/>
  <c r="D32" i="72"/>
  <c r="D27" i="72"/>
  <c r="D11" i="72"/>
  <c r="X29" i="76" l="1"/>
  <c r="D41" i="75"/>
  <c r="D46" i="75" s="1"/>
  <c r="D16" i="72"/>
  <c r="D19" i="72" s="1"/>
  <c r="D21" i="72" s="1"/>
  <c r="F48" i="77"/>
  <c r="F50" i="77" s="1"/>
  <c r="T17" i="76"/>
  <c r="T22" i="76" s="1"/>
  <c r="T28" i="76"/>
  <c r="T34" i="76" s="1"/>
  <c r="X22" i="76"/>
  <c r="X26" i="76"/>
  <c r="X28" i="76" s="1"/>
  <c r="F24" i="75"/>
  <c r="F41" i="75"/>
  <c r="F46" i="75" s="1"/>
  <c r="F32" i="72" l="1"/>
  <c r="F27" i="72"/>
  <c r="F11" i="72"/>
  <c r="F19" i="72" l="1"/>
  <c r="F21" i="72" s="1"/>
  <c r="F23" i="72" s="1"/>
  <c r="F16" i="72"/>
  <c r="X30" i="76"/>
  <c r="X34" i="76" s="1"/>
  <c r="B17" i="76" l="1"/>
  <c r="B22" i="76" s="1"/>
  <c r="L28" i="76"/>
  <c r="L34" i="76" s="1"/>
  <c r="F28" i="76"/>
  <c r="F34" i="76" s="1"/>
  <c r="D28" i="76"/>
  <c r="D34" i="76" s="1"/>
  <c r="B28" i="76"/>
  <c r="B34" i="76" s="1"/>
  <c r="F17" i="76" l="1"/>
  <c r="F22" i="76" s="1"/>
  <c r="D17" i="76" l="1"/>
  <c r="D22" i="76" s="1"/>
  <c r="L17" i="76"/>
  <c r="L22" i="76" s="1"/>
  <c r="AB52" i="84" l="1"/>
  <c r="M59" i="84"/>
  <c r="M37" i="84"/>
  <c r="M28" i="84"/>
  <c r="M29" i="84"/>
  <c r="M32" i="84"/>
  <c r="M47" i="84"/>
  <c r="M40" i="84"/>
  <c r="M30" i="84"/>
  <c r="M39" i="84"/>
  <c r="M58" i="84"/>
  <c r="M31" i="84"/>
  <c r="N7" i="3" l="1"/>
  <c r="M21" i="84" l="1"/>
  <c r="AB47" i="84"/>
  <c r="AB26" i="84"/>
  <c r="AA26" i="84"/>
  <c r="AA52" i="84"/>
  <c r="Z52" i="84"/>
  <c r="AA47" i="84"/>
  <c r="Z26" i="84"/>
  <c r="Y26" i="84"/>
  <c r="P12" i="84"/>
  <c r="P11" i="84"/>
  <c r="R11" i="84" s="1"/>
  <c r="V11" i="84" s="1"/>
  <c r="T11" i="84" l="1"/>
  <c r="X34" i="83"/>
  <c r="X33" i="83"/>
  <c r="X39" i="83" l="1"/>
  <c r="AD45" i="83" l="1"/>
  <c r="AD44" i="83"/>
  <c r="AD25" i="83"/>
  <c r="AC25" i="83"/>
  <c r="AB25" i="83"/>
  <c r="AA25" i="83"/>
  <c r="AC44" i="83"/>
  <c r="AC45" i="83"/>
  <c r="X35" i="83"/>
  <c r="V11" i="83" l="1"/>
  <c r="T11" i="83"/>
  <c r="R11" i="83"/>
  <c r="R12" i="83"/>
  <c r="T12" i="83"/>
  <c r="V12" i="83"/>
  <c r="X31" i="83"/>
  <c r="X43" i="83"/>
  <c r="X46" i="83" s="1"/>
  <c r="X48" i="83" s="1"/>
  <c r="AK38" i="81"/>
  <c r="AJ38" i="81"/>
  <c r="AI38" i="81"/>
  <c r="AK37" i="81"/>
  <c r="AJ37" i="81"/>
  <c r="AI37" i="81"/>
  <c r="P11" i="83" l="1"/>
  <c r="P12" i="83"/>
  <c r="C29" i="3"/>
  <c r="G28" i="3" s="1"/>
  <c r="M20" i="83"/>
  <c r="X88" i="83"/>
  <c r="X87" i="83"/>
  <c r="X86" i="83"/>
  <c r="P11" i="81"/>
  <c r="Q11" i="81"/>
  <c r="R11" i="81"/>
  <c r="S11" i="81"/>
  <c r="T11" i="81"/>
  <c r="T12" i="81"/>
  <c r="V11" i="81"/>
  <c r="X11" i="81"/>
  <c r="Y11" i="81"/>
  <c r="Z11" i="81"/>
  <c r="O11" i="81"/>
  <c r="O12" i="81"/>
  <c r="AG25" i="81"/>
  <c r="AG26" i="81"/>
  <c r="AH26" i="81"/>
  <c r="AI26" i="81"/>
  <c r="AJ26" i="81"/>
  <c r="AK26" i="81"/>
  <c r="AF26" i="81"/>
  <c r="AB25" i="81"/>
  <c r="AE26" i="81"/>
  <c r="AD26" i="81"/>
  <c r="AC26" i="81"/>
  <c r="AB26" i="81"/>
  <c r="C11" i="3"/>
  <c r="R5" i="3" s="1"/>
  <c r="Q5" i="3"/>
  <c r="V6" i="3"/>
  <c r="CD6" i="3"/>
  <c r="BO6" i="3"/>
  <c r="AZ6" i="3"/>
  <c r="AK6" i="3"/>
  <c r="D29" i="3"/>
  <c r="C37" i="3"/>
  <c r="M6" i="3"/>
  <c r="H38" i="3"/>
  <c r="H39" i="3" s="1"/>
  <c r="H40" i="3" s="1"/>
  <c r="H41" i="3" s="1"/>
  <c r="H42" i="3" s="1"/>
  <c r="X89" i="83"/>
  <c r="X90" i="83"/>
  <c r="T59" i="84"/>
  <c r="P85" i="84"/>
  <c r="T57" i="84"/>
  <c r="V87" i="84"/>
  <c r="R86" i="84"/>
  <c r="T45" i="84"/>
  <c r="R84" i="84"/>
  <c r="P84" i="84"/>
  <c r="T52" i="84"/>
  <c r="P29" i="83"/>
  <c r="R85" i="84"/>
  <c r="T61" i="84"/>
  <c r="T53" i="84"/>
  <c r="T37" i="84"/>
  <c r="T29" i="84"/>
  <c r="T32" i="84"/>
  <c r="T66" i="84"/>
  <c r="T43" i="84"/>
  <c r="R87" i="84"/>
  <c r="P88" i="84"/>
  <c r="V55" i="83"/>
  <c r="R88" i="84"/>
  <c r="S40" i="81"/>
  <c r="V88" i="84"/>
  <c r="T88" i="84"/>
  <c r="T34" i="84"/>
  <c r="T39" i="84"/>
  <c r="T50" i="84"/>
  <c r="T30" i="84"/>
  <c r="T49" i="84"/>
  <c r="T55" i="84"/>
  <c r="T84" i="84"/>
  <c r="T28" i="84"/>
  <c r="T35" i="84"/>
  <c r="T85" i="84"/>
  <c r="V89" i="84"/>
  <c r="T60" i="84"/>
  <c r="T41" i="84"/>
  <c r="T63" i="84"/>
  <c r="T89" i="84"/>
  <c r="V84" i="84"/>
  <c r="T51" i="84"/>
  <c r="T33" i="84"/>
  <c r="T58" i="84"/>
  <c r="T67" i="84"/>
  <c r="T31" i="84"/>
  <c r="V86" i="84"/>
  <c r="T62" i="84"/>
  <c r="P47" i="81"/>
  <c r="H25" i="3" l="1"/>
  <c r="I26" i="3" s="1"/>
  <c r="T75" i="84"/>
  <c r="T80" i="84"/>
  <c r="T82" i="84"/>
  <c r="N6" i="3"/>
  <c r="P5" i="3"/>
  <c r="X85" i="83"/>
  <c r="I31" i="3"/>
  <c r="I33" i="3"/>
  <c r="I30" i="3"/>
  <c r="I29" i="3"/>
  <c r="I24" i="3" l="1"/>
  <c r="H6" i="3"/>
  <c r="J6" i="3" s="1"/>
  <c r="I23" i="3"/>
  <c r="I20" i="3" s="1"/>
  <c r="I34" i="3"/>
  <c r="I32" i="3"/>
  <c r="P56" i="84"/>
  <c r="P66" i="84"/>
  <c r="P44" i="84"/>
  <c r="P52" i="84"/>
  <c r="P33" i="84"/>
  <c r="P59" i="84"/>
  <c r="P42" i="84"/>
  <c r="P41" i="84"/>
  <c r="P43" i="84"/>
  <c r="P60" i="84"/>
  <c r="P34" i="84"/>
  <c r="P55" i="84"/>
  <c r="P40" i="84"/>
  <c r="P63" i="84"/>
  <c r="P38" i="84"/>
  <c r="P30" i="84"/>
  <c r="P62" i="84"/>
  <c r="P57" i="84"/>
  <c r="P48" i="84"/>
  <c r="P47" i="84"/>
  <c r="P67" i="84"/>
  <c r="P51" i="84"/>
  <c r="P29" i="84"/>
  <c r="P65" i="84"/>
  <c r="P35" i="84"/>
  <c r="P32" i="84"/>
  <c r="P68" i="84"/>
  <c r="P61" i="84"/>
  <c r="P31" i="84"/>
  <c r="P50" i="84"/>
  <c r="P49" i="84"/>
  <c r="P45" i="84"/>
  <c r="P28" i="84"/>
  <c r="P37" i="84"/>
  <c r="P53" i="84"/>
  <c r="P39" i="84"/>
  <c r="P58" i="84"/>
  <c r="R45" i="84"/>
  <c r="V49" i="84"/>
  <c r="R34" i="84"/>
  <c r="R66" i="84"/>
  <c r="R33" i="84"/>
  <c r="V51" i="84"/>
  <c r="T44" i="84"/>
  <c r="V29" i="84"/>
  <c r="V44" i="84"/>
  <c r="P87" i="84"/>
  <c r="R39" i="84"/>
  <c r="V47" i="84"/>
  <c r="V30" i="84"/>
  <c r="V59" i="84"/>
  <c r="T56" i="84"/>
  <c r="R51" i="84"/>
  <c r="T55" i="83"/>
  <c r="R50" i="84"/>
  <c r="R41" i="84"/>
  <c r="T42" i="84"/>
  <c r="T38" i="84"/>
  <c r="V39" i="84"/>
  <c r="T48" i="84"/>
  <c r="V31" i="84"/>
  <c r="R48" i="84"/>
  <c r="V54" i="83"/>
  <c r="R55" i="84"/>
  <c r="V43" i="84"/>
  <c r="T65" i="84"/>
  <c r="V65" i="84"/>
  <c r="V32" i="84"/>
  <c r="R49" i="84"/>
  <c r="R68" i="84"/>
  <c r="R58" i="84"/>
  <c r="R59" i="84"/>
  <c r="V50" i="84"/>
  <c r="R31" i="84"/>
  <c r="R65" i="84"/>
  <c r="V41" i="84"/>
  <c r="R67" i="84"/>
  <c r="V40" i="84"/>
  <c r="V53" i="84"/>
  <c r="V55" i="84"/>
  <c r="R54" i="83"/>
  <c r="V37" i="84"/>
  <c r="V67" i="84"/>
  <c r="V57" i="84"/>
  <c r="V45" i="84"/>
  <c r="V52" i="84"/>
  <c r="V35" i="84"/>
  <c r="P86" i="84"/>
  <c r="T40" i="84"/>
  <c r="P55" i="83"/>
  <c r="R44" i="84"/>
  <c r="T87" i="84"/>
  <c r="R63" i="84"/>
  <c r="T86" i="84"/>
  <c r="V85" i="84"/>
  <c r="V61" i="84"/>
  <c r="R56" i="84"/>
  <c r="V62" i="84"/>
  <c r="R38" i="84"/>
  <c r="R29" i="84"/>
  <c r="R55" i="83"/>
  <c r="R37" i="84"/>
  <c r="V38" i="84"/>
  <c r="V68" i="84"/>
  <c r="R62" i="84"/>
  <c r="P54" i="83"/>
  <c r="V28" i="84"/>
  <c r="R57" i="84"/>
  <c r="V66" i="84"/>
  <c r="R35" i="84"/>
  <c r="V34" i="84"/>
  <c r="R53" i="84"/>
  <c r="R28" i="84"/>
  <c r="R52" i="84"/>
  <c r="R40" i="84"/>
  <c r="T68" i="84"/>
  <c r="R30" i="84"/>
  <c r="R43" i="84"/>
  <c r="R60" i="84"/>
  <c r="R89" i="84"/>
  <c r="R32" i="84"/>
  <c r="R42" i="84"/>
  <c r="P89" i="84"/>
  <c r="V63" i="84"/>
  <c r="P31" i="83"/>
  <c r="V48" i="84"/>
  <c r="V42" i="84"/>
  <c r="T47" i="84"/>
  <c r="V60" i="84"/>
  <c r="T54" i="83"/>
  <c r="R61" i="84"/>
  <c r="V56" i="84"/>
  <c r="R47" i="84"/>
  <c r="V33" i="84"/>
  <c r="V58" i="84"/>
  <c r="V75" i="84" l="1"/>
  <c r="C39" i="84"/>
  <c r="C50" i="84"/>
  <c r="C65" i="84"/>
  <c r="P81" i="84"/>
  <c r="C56" i="84"/>
  <c r="C48" i="84"/>
  <c r="C67" i="84"/>
  <c r="C32" i="84"/>
  <c r="T83" i="84"/>
  <c r="C51" i="84"/>
  <c r="R81" i="84"/>
  <c r="V81" i="84"/>
  <c r="P83" i="84"/>
  <c r="C45" i="84"/>
  <c r="C57" i="84"/>
  <c r="V76" i="84"/>
  <c r="C59" i="84"/>
  <c r="C55" i="84"/>
  <c r="P79" i="84"/>
  <c r="C68" i="84"/>
  <c r="C63" i="84"/>
  <c r="C61" i="84"/>
  <c r="C58" i="84"/>
  <c r="R75" i="84"/>
  <c r="P77" i="84"/>
  <c r="C35" i="84"/>
  <c r="T81" i="84"/>
  <c r="P80" i="84"/>
  <c r="C53" i="84"/>
  <c r="P82" i="84"/>
  <c r="R78" i="84"/>
  <c r="P76" i="84"/>
  <c r="C37" i="84"/>
  <c r="C66" i="84"/>
  <c r="C41" i="84"/>
  <c r="R82" i="84"/>
  <c r="R80" i="84"/>
  <c r="V78" i="84"/>
  <c r="C44" i="84"/>
  <c r="C34" i="84"/>
  <c r="C42" i="84"/>
  <c r="R83" i="84"/>
  <c r="T79" i="84"/>
  <c r="C60" i="84"/>
  <c r="P75" i="84"/>
  <c r="C28" i="84"/>
  <c r="C62" i="84"/>
  <c r="C31" i="84"/>
  <c r="C40" i="84"/>
  <c r="R77" i="84"/>
  <c r="T77" i="84"/>
  <c r="C52" i="84"/>
  <c r="C29" i="84"/>
  <c r="T76" i="84"/>
  <c r="C43" i="84"/>
  <c r="V83" i="84"/>
  <c r="V80" i="84"/>
  <c r="V82" i="84"/>
  <c r="C38" i="84"/>
  <c r="C33" i="84"/>
  <c r="V77" i="84"/>
  <c r="V79" i="84"/>
  <c r="R76" i="84"/>
  <c r="C30" i="84"/>
  <c r="R79" i="84"/>
  <c r="C49" i="84"/>
  <c r="T78" i="84"/>
  <c r="C47" i="84"/>
  <c r="P78" i="84"/>
  <c r="I22" i="3"/>
  <c r="F6" i="3"/>
  <c r="H7" i="3"/>
  <c r="H8" i="3" s="1"/>
  <c r="H9" i="3" s="1"/>
  <c r="V74" i="84" l="1"/>
  <c r="P74" i="84"/>
  <c r="R74" i="84"/>
  <c r="T74" i="84"/>
  <c r="J8" i="3"/>
  <c r="J7" i="3"/>
  <c r="F8" i="3"/>
  <c r="F7" i="3"/>
  <c r="F9" i="3"/>
  <c r="H10" i="3"/>
  <c r="J9" i="3"/>
  <c r="F10" i="3" l="1"/>
  <c r="H11" i="3"/>
  <c r="J10" i="3"/>
  <c r="F11" i="3" l="1"/>
  <c r="J11" i="3"/>
  <c r="H12" i="3"/>
  <c r="F12" i="3" l="1"/>
  <c r="H13" i="3"/>
  <c r="J12" i="3"/>
  <c r="F13" i="3" l="1"/>
  <c r="H14" i="3"/>
  <c r="J13" i="3"/>
  <c r="H15" i="3" l="1"/>
  <c r="J14" i="3"/>
  <c r="F14" i="3"/>
  <c r="J15" i="3" l="1"/>
  <c r="F15" i="3"/>
  <c r="H16" i="3"/>
  <c r="J16" i="3" l="1"/>
  <c r="H17" i="3"/>
  <c r="F16" i="3"/>
  <c r="J17" i="3" l="1"/>
  <c r="I21" i="3" s="1"/>
  <c r="F17" i="3"/>
  <c r="C45" i="3" s="1"/>
  <c r="D45" i="3" s="1"/>
  <c r="R62" i="83" l="1"/>
  <c r="P61" i="83"/>
  <c r="R61" i="83"/>
  <c r="P62" i="83"/>
  <c r="R60" i="83"/>
  <c r="P60" i="83" l="1"/>
  <c r="R45" i="83"/>
  <c r="M47" i="83"/>
  <c r="R51" i="83"/>
  <c r="R46" i="83"/>
  <c r="R48" i="83"/>
  <c r="P46" i="83"/>
  <c r="P50" i="83"/>
  <c r="R44" i="83"/>
  <c r="P48" i="83"/>
  <c r="P44" i="83"/>
  <c r="P45" i="83"/>
  <c r="R47" i="83"/>
  <c r="N44" i="83"/>
  <c r="N45" i="83"/>
  <c r="M40" i="81"/>
  <c r="P51" i="83"/>
  <c r="R50" i="83"/>
  <c r="P47" i="83"/>
  <c r="R90" i="83" l="1"/>
  <c r="P90" i="83"/>
  <c r="Z31" i="81"/>
  <c r="O35" i="81"/>
  <c r="V47" i="81"/>
  <c r="S32" i="81"/>
  <c r="Q38" i="81"/>
  <c r="S38" i="81"/>
  <c r="Y36" i="81"/>
  <c r="R41" i="83"/>
  <c r="Q40" i="81"/>
  <c r="X38" i="81"/>
  <c r="X43" i="81"/>
  <c r="Y43" i="81"/>
  <c r="T37" i="83"/>
  <c r="P45" i="81"/>
  <c r="Z48" i="81"/>
  <c r="T48" i="83"/>
  <c r="S47" i="81"/>
  <c r="R38" i="83"/>
  <c r="Q47" i="81"/>
  <c r="V41" i="83"/>
  <c r="R40" i="81"/>
  <c r="X30" i="81"/>
  <c r="Z36" i="81"/>
  <c r="P39" i="81"/>
  <c r="P35" i="81"/>
  <c r="Y35" i="81"/>
  <c r="Z39" i="81"/>
  <c r="Y47" i="81"/>
  <c r="Q48" i="81"/>
  <c r="V43" i="81"/>
  <c r="Y31" i="81"/>
  <c r="X31" i="81"/>
  <c r="T31" i="81"/>
  <c r="X44" i="81"/>
  <c r="T40" i="81"/>
  <c r="T51" i="83"/>
  <c r="R30" i="81"/>
  <c r="P43" i="81"/>
  <c r="R35" i="81"/>
  <c r="V48" i="83"/>
  <c r="Q37" i="81"/>
  <c r="V36" i="81"/>
  <c r="O45" i="81"/>
  <c r="T38" i="81"/>
  <c r="O39" i="81"/>
  <c r="V34" i="81"/>
  <c r="Y40" i="81"/>
  <c r="R30" i="83"/>
  <c r="R41" i="81"/>
  <c r="Z40" i="81"/>
  <c r="Z41" i="81"/>
  <c r="P38" i="83"/>
  <c r="T44" i="81"/>
  <c r="P41" i="81"/>
  <c r="Y30" i="81"/>
  <c r="S48" i="81"/>
  <c r="V37" i="83"/>
  <c r="T45" i="81"/>
  <c r="R36" i="81"/>
  <c r="S39" i="81"/>
  <c r="P40" i="81"/>
  <c r="S45" i="81"/>
  <c r="V35" i="81"/>
  <c r="P30" i="83"/>
  <c r="V42" i="83"/>
  <c r="P34" i="81"/>
  <c r="S35" i="81"/>
  <c r="R31" i="83"/>
  <c r="P37" i="81"/>
  <c r="Y44" i="81"/>
  <c r="T46" i="83"/>
  <c r="V44" i="83"/>
  <c r="O48" i="81"/>
  <c r="Q45" i="81"/>
  <c r="Z47" i="81"/>
  <c r="V47" i="83"/>
  <c r="T29" i="83"/>
  <c r="P37" i="83"/>
  <c r="R47" i="81"/>
  <c r="X48" i="81"/>
  <c r="T35" i="81"/>
  <c r="O41" i="81"/>
  <c r="Z35" i="81"/>
  <c r="Q32" i="81"/>
  <c r="Y32" i="81"/>
  <c r="Q44" i="81"/>
  <c r="T30" i="81"/>
  <c r="Z30" i="81"/>
  <c r="V48" i="81"/>
  <c r="V45" i="83"/>
  <c r="X37" i="81"/>
  <c r="R48" i="81"/>
  <c r="Q35" i="81"/>
  <c r="R31" i="81"/>
  <c r="S44" i="81"/>
  <c r="T43" i="83"/>
  <c r="Y37" i="81"/>
  <c r="T44" i="83"/>
  <c r="S31" i="81"/>
  <c r="R42" i="83"/>
  <c r="Z32" i="81"/>
  <c r="T34" i="81"/>
  <c r="X41" i="81"/>
  <c r="T47" i="81"/>
  <c r="P42" i="83"/>
  <c r="R37" i="81"/>
  <c r="Q43" i="81"/>
  <c r="R43" i="81"/>
  <c r="P36" i="81"/>
  <c r="T31" i="83"/>
  <c r="S43" i="81"/>
  <c r="O37" i="81"/>
  <c r="P43" i="83"/>
  <c r="X35" i="81"/>
  <c r="X32" i="81"/>
  <c r="Y48" i="81"/>
  <c r="S34" i="81"/>
  <c r="V31" i="83"/>
  <c r="R43" i="83"/>
  <c r="Q31" i="81"/>
  <c r="S37" i="81"/>
  <c r="Q34" i="81"/>
  <c r="X39" i="81"/>
  <c r="R44" i="81"/>
  <c r="Q30" i="81"/>
  <c r="Q41" i="81"/>
  <c r="O32" i="81"/>
  <c r="V38" i="83"/>
  <c r="V32" i="81"/>
  <c r="S41" i="81"/>
  <c r="P44" i="81"/>
  <c r="V44" i="81"/>
  <c r="S36" i="81"/>
  <c r="O30" i="81"/>
  <c r="V46" i="83"/>
  <c r="Z38" i="81"/>
  <c r="P38" i="81"/>
  <c r="R45" i="81"/>
  <c r="R32" i="81"/>
  <c r="V51" i="83"/>
  <c r="Z34" i="81"/>
  <c r="R39" i="81"/>
  <c r="V41" i="81"/>
  <c r="Z37" i="81"/>
  <c r="T42" i="83"/>
  <c r="V39" i="81"/>
  <c r="V29" i="83"/>
  <c r="X34" i="81"/>
  <c r="O44" i="81"/>
  <c r="O43" i="81"/>
  <c r="Y38" i="81"/>
  <c r="Z44" i="81"/>
  <c r="V43" i="83"/>
  <c r="O40" i="81"/>
  <c r="Y39" i="81"/>
  <c r="X45" i="81"/>
  <c r="T39" i="81"/>
  <c r="Z43" i="81"/>
  <c r="R38" i="81"/>
  <c r="P41" i="83"/>
  <c r="T36" i="81"/>
  <c r="R34" i="81"/>
  <c r="P32" i="81"/>
  <c r="V50" i="83"/>
  <c r="O34" i="81"/>
  <c r="Y34" i="81"/>
  <c r="Y45" i="81"/>
  <c r="P31" i="81"/>
  <c r="P30" i="81"/>
  <c r="T32" i="81"/>
  <c r="V31" i="81"/>
  <c r="V40" i="81"/>
  <c r="X36" i="81"/>
  <c r="X40" i="81"/>
  <c r="V38" i="81"/>
  <c r="Q39" i="81"/>
  <c r="X47" i="81"/>
  <c r="O36" i="81"/>
  <c r="V45" i="81"/>
  <c r="P48" i="81"/>
  <c r="T38" i="83"/>
  <c r="V37" i="81"/>
  <c r="V30" i="83"/>
  <c r="S30" i="81"/>
  <c r="T43" i="81"/>
  <c r="O31" i="81"/>
  <c r="R37" i="83"/>
  <c r="O47" i="81"/>
  <c r="Q36" i="81"/>
  <c r="T37" i="81"/>
  <c r="T41" i="81"/>
  <c r="T41" i="83"/>
  <c r="T50" i="83"/>
  <c r="T48" i="81"/>
  <c r="Y41" i="81"/>
  <c r="T47" i="83"/>
  <c r="V30" i="81"/>
  <c r="O38" i="81"/>
  <c r="Z45" i="81"/>
  <c r="T45" i="83"/>
  <c r="R29" i="83"/>
  <c r="T30" i="83"/>
  <c r="R61" i="81" l="1"/>
  <c r="Y61" i="81"/>
  <c r="O61" i="81"/>
  <c r="X59" i="81"/>
  <c r="P34" i="83"/>
  <c r="R34" i="83"/>
  <c r="R39" i="83"/>
  <c r="T86" i="83"/>
  <c r="Z59" i="81"/>
  <c r="X61" i="81"/>
  <c r="V62" i="81"/>
  <c r="O60" i="81"/>
  <c r="R86" i="83"/>
  <c r="S62" i="81"/>
  <c r="V59" i="81"/>
  <c r="R62" i="81"/>
  <c r="Z63" i="81"/>
  <c r="X63" i="81"/>
  <c r="T62" i="81"/>
  <c r="S59" i="81"/>
  <c r="T39" i="83"/>
  <c r="O59" i="81"/>
  <c r="T59" i="81"/>
  <c r="Z61" i="81"/>
  <c r="T33" i="83"/>
  <c r="T35" i="83" s="1"/>
  <c r="T88" i="83"/>
  <c r="V90" i="83"/>
  <c r="R59" i="81"/>
  <c r="V34" i="83"/>
  <c r="Q63" i="81"/>
  <c r="T89" i="83"/>
  <c r="V86" i="83"/>
  <c r="P89" i="83"/>
  <c r="P63" i="81"/>
  <c r="Y60" i="81"/>
  <c r="V63" i="81"/>
  <c r="V39" i="83"/>
  <c r="R89" i="83"/>
  <c r="Y62" i="81"/>
  <c r="Y63" i="81"/>
  <c r="T60" i="81"/>
  <c r="Q62" i="81"/>
  <c r="P60" i="81"/>
  <c r="Q59" i="81"/>
  <c r="P61" i="81"/>
  <c r="O62" i="81"/>
  <c r="T63" i="81"/>
  <c r="T61" i="81"/>
  <c r="Z60" i="81"/>
  <c r="Q61" i="81"/>
  <c r="Q58" i="81" s="1"/>
  <c r="R33" i="83"/>
  <c r="R35" i="83" s="1"/>
  <c r="R87" i="83" s="1"/>
  <c r="R88" i="83"/>
  <c r="V61" i="81"/>
  <c r="P86" i="83"/>
  <c r="P33" i="83"/>
  <c r="P35" i="83" s="1"/>
  <c r="P88" i="83"/>
  <c r="Y59" i="81"/>
  <c r="P62" i="81"/>
  <c r="P59" i="81"/>
  <c r="R60" i="81"/>
  <c r="V33" i="83"/>
  <c r="V35" i="83" s="1"/>
  <c r="V88" i="83"/>
  <c r="S60" i="81"/>
  <c r="O63" i="81"/>
  <c r="T34" i="83"/>
  <c r="X60" i="81"/>
  <c r="R63" i="81"/>
  <c r="S63" i="81"/>
  <c r="T90" i="83"/>
  <c r="V89" i="83"/>
  <c r="S61" i="81"/>
  <c r="V60" i="81"/>
  <c r="Z62" i="81"/>
  <c r="X62" i="81"/>
  <c r="P39" i="83"/>
  <c r="Q60" i="81"/>
  <c r="V87" i="83"/>
  <c r="X58" i="81"/>
  <c r="V58" i="81" l="1"/>
  <c r="P58" i="81"/>
  <c r="T87" i="83"/>
  <c r="T85" i="83" s="1"/>
  <c r="S58" i="81"/>
  <c r="O58" i="81"/>
  <c r="Y58" i="81"/>
  <c r="V85" i="83"/>
  <c r="Z58" i="81"/>
  <c r="R58" i="81"/>
  <c r="P87" i="83"/>
  <c r="P85" i="83" s="1"/>
  <c r="T58" i="81"/>
  <c r="R85" i="8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Sylvain Bergeron</author>
  </authors>
  <commentList>
    <comment ref="AK8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AL8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AM8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AN8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AO8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AZ8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BA8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BB8" authorId="0" shapeId="0" xr:uid="{00000000-0006-0000-0000-000008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BC8" authorId="0" shapeId="0" xr:uid="{00000000-0006-0000-0000-000009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BD8" authorId="0" shapeId="0" xr:uid="{00000000-0006-0000-0000-00000A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BO8" authorId="0" shapeId="0" xr:uid="{00000000-0006-0000-0000-00000B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BP8" authorId="0" shapeId="0" xr:uid="{00000000-0006-0000-0000-00000C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BQ8" authorId="0" shapeId="0" xr:uid="{00000000-0006-0000-0000-00000D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BR8" authorId="0" shapeId="0" xr:uid="{00000000-0006-0000-0000-00000E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BS8" authorId="0" shapeId="0" xr:uid="{00000000-0006-0000-0000-00000F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CD8" authorId="0" shapeId="0" xr:uid="{00000000-0006-0000-0000-000010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CE8" authorId="0" shapeId="0" xr:uid="{00000000-0006-0000-0000-000011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CF8" authorId="0" shapeId="0" xr:uid="{00000000-0006-0000-0000-000012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CG8" authorId="0" shapeId="0" xr:uid="{00000000-0006-0000-0000-000013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CH8" authorId="0" shapeId="0" xr:uid="{00000000-0006-0000-0000-000014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H25" authorId="0" shapeId="0" xr:uid="{00000000-0006-0000-0000-000015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( 1 =&gt; YE ending January, 12 =&gt; YE ending December )
BA, Corp, Flexjet:  2011 P01 = Feb 2011, 2011 P11,P12 = Dec 2011
BT:                          2011 P01 = Jan 2011, 2011 P11 = Nov 2011, P12 = Dec 2011
All groups:  2012 P01 = Jan 2012, 2012 P12 = Dec 2012</t>
        </r>
      </text>
    </comment>
  </commentList>
</comments>
</file>

<file path=xl/sharedStrings.xml><?xml version="1.0" encoding="utf-8"?>
<sst xmlns="http://schemas.openxmlformats.org/spreadsheetml/2006/main" count="1177" uniqueCount="577">
  <si>
    <t>DECEMBER</t>
  </si>
  <si>
    <t>&lt;== Used to determine range for schedule setup</t>
  </si>
  <si>
    <t>USD</t>
  </si>
  <si>
    <t>Fiscal Yr End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</si>
  <si>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</si>
  <si>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</si>
  <si>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</si>
  <si>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</si>
  <si>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</si>
  <si>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</si>
  <si>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</si>
  <si>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</si>
  <si>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Days in CY</t>
  </si>
  <si>
    <t>Days in PY</t>
  </si>
  <si>
    <t>Previous Yr</t>
  </si>
  <si>
    <t>Start Per PY</t>
  </si>
  <si>
    <t>Current Per PY</t>
  </si>
  <si>
    <t>Days YTD PY</t>
  </si>
  <si>
    <t>Days/Mo</t>
  </si>
  <si>
    <t>NOVEMBER</t>
  </si>
  <si>
    <t>Start Row</t>
  </si>
  <si>
    <t>End Row</t>
  </si>
  <si>
    <t>OCTOBER</t>
  </si>
  <si>
    <t>USD Total</t>
  </si>
  <si>
    <t>EUR Total</t>
  </si>
  <si>
    <t>Budget</t>
  </si>
  <si>
    <t>Actual</t>
  </si>
  <si>
    <t>Forecast</t>
  </si>
  <si>
    <t>Current Yr</t>
  </si>
  <si>
    <t>CURRENCY</t>
  </si>
  <si>
    <t>Current Period</t>
  </si>
  <si>
    <t>Sheets Count</t>
  </si>
  <si>
    <t>Days YTD</t>
  </si>
  <si>
    <t>Days in Month</t>
  </si>
  <si>
    <t>Period</t>
  </si>
  <si>
    <t>MONTH</t>
  </si>
  <si>
    <t>MAY</t>
  </si>
  <si>
    <t>Start Period</t>
  </si>
  <si>
    <t>VERSION</t>
  </si>
  <si>
    <t>EUR</t>
  </si>
  <si>
    <t>GROUPS</t>
  </si>
  <si>
    <t>Entity Curr Total</t>
  </si>
  <si>
    <t>Parent Curr Total</t>
  </si>
  <si>
    <t>DATABASE</t>
  </si>
  <si>
    <t>FISCAL YEAR (SW_Fiscal_Yr)</t>
  </si>
  <si>
    <t>PERIODS</t>
  </si>
  <si>
    <t>SHEET LIST</t>
  </si>
  <si>
    <t>CUSTOM VIEW</t>
  </si>
  <si>
    <t>Parent Curr.</t>
  </si>
  <si>
    <t>Entity Curr.</t>
  </si>
  <si>
    <t>View</t>
  </si>
  <si>
    <t>Scenario</t>
  </si>
  <si>
    <t>Year</t>
  </si>
  <si>
    <t>YTD</t>
  </si>
  <si>
    <t>QTD</t>
  </si>
  <si>
    <t>ICP</t>
  </si>
  <si>
    <t>[ICP Top]</t>
  </si>
  <si>
    <t>Custom1</t>
  </si>
  <si>
    <t>TopC1</t>
  </si>
  <si>
    <t>Custom2</t>
  </si>
  <si>
    <t>TopC2</t>
  </si>
  <si>
    <t>Custom3</t>
  </si>
  <si>
    <t>TopC3</t>
  </si>
  <si>
    <t>Custom4</t>
  </si>
  <si>
    <t>TopC4</t>
  </si>
  <si>
    <t>USD, (000)</t>
  </si>
  <si>
    <t>BI</t>
  </si>
  <si>
    <t>H</t>
  </si>
  <si>
    <t>A</t>
  </si>
  <si>
    <t>F</t>
  </si>
  <si>
    <t>EBIT</t>
  </si>
  <si>
    <t>EBT</t>
  </si>
  <si>
    <t>IncTax</t>
  </si>
  <si>
    <t>NetInc</t>
  </si>
  <si>
    <t>NItoBBD</t>
  </si>
  <si>
    <t>External</t>
  </si>
  <si>
    <t>Internal</t>
  </si>
  <si>
    <t>Very hidden</t>
  </si>
  <si>
    <t>Hidden</t>
  </si>
  <si>
    <t>External view</t>
  </si>
  <si>
    <t>Internal view</t>
  </si>
  <si>
    <t>View hidden lines</t>
  </si>
  <si>
    <t>View very hidden lines</t>
  </si>
  <si>
    <t>Detailed</t>
  </si>
  <si>
    <t>B</t>
  </si>
  <si>
    <t>ShtOrder</t>
  </si>
  <si>
    <t>ShtDescription</t>
  </si>
  <si>
    <t>ShtName</t>
  </si>
  <si>
    <t>01.0</t>
  </si>
  <si>
    <t>Sch Val</t>
  </si>
  <si>
    <t>VALIDATION FILE</t>
  </si>
  <si>
    <t>End Period</t>
  </si>
  <si>
    <t>Page Breaks</t>
  </si>
  <si>
    <t>UnlockWkb</t>
  </si>
  <si>
    <t>GetPageBrks</t>
  </si>
  <si>
    <t>CTRL+SHIFT+P</t>
  </si>
  <si>
    <t>CTRL+SHIFT+B</t>
  </si>
  <si>
    <t>Call menu with password to unlock for super-user</t>
  </si>
  <si>
    <t>Allows user to directly keep all changes in page break performed</t>
  </si>
  <si>
    <t>Public</t>
  </si>
  <si>
    <t>Private</t>
  </si>
  <si>
    <t>Mod3Public</t>
  </si>
  <si>
    <t>Mod1Private</t>
  </si>
  <si>
    <t>Macro name</t>
  </si>
  <si>
    <t>Keyboard shortcut</t>
  </si>
  <si>
    <t>Descriptoin</t>
  </si>
  <si>
    <t>Location</t>
  </si>
  <si>
    <t>RefreshShts</t>
  </si>
  <si>
    <t>Refresh all visible sheets from HFM when the refresh button is pressed</t>
  </si>
  <si>
    <t>WriteShtNames</t>
  </si>
  <si>
    <t>In config page, refresh name and title in range M9:O57</t>
  </si>
  <si>
    <t>SortShtNames</t>
  </si>
  <si>
    <t>In config page, sort name in range M9:O57 by ShtOrder (Column N)</t>
  </si>
  <si>
    <t>UpdateShtList</t>
  </si>
  <si>
    <t>Any change in cell C2 (Welcome page) will execute this macro</t>
  </si>
  <si>
    <t>ListShtNames</t>
  </si>
  <si>
    <t>List tab names in the Welcome page and create hyperlinks for each tab</t>
  </si>
  <si>
    <t>ClearShtList</t>
  </si>
  <si>
    <t>Clears the list and hyperlinks in welcome page (Under Goto button)</t>
  </si>
  <si>
    <t>UnhideAllShts</t>
  </si>
  <si>
    <t>Utilized solely by super-users to unprotect sheets and update</t>
  </si>
  <si>
    <t>FilterShts</t>
  </si>
  <si>
    <t>Hides all sheets that are not tagged as part of group</t>
  </si>
  <si>
    <t>CleanShts</t>
  </si>
  <si>
    <t>Based on Welcome page, it calls HideRAndCSht for each visible sheet</t>
  </si>
  <si>
    <t>HideRAndCSht</t>
  </si>
  <si>
    <t>Hide Rows and Columns as per selection performed in page Welcome</t>
  </si>
  <si>
    <t>PrintSelected</t>
  </si>
  <si>
    <t>Provides dialogue box for visible sheets to print</t>
  </si>
  <si>
    <t>CalculateShts</t>
  </si>
  <si>
    <t>Calculates all sheets (not used yet)</t>
  </si>
  <si>
    <t>ProtectAllShts</t>
  </si>
  <si>
    <t>Protects all sheets</t>
  </si>
  <si>
    <t>UnprotectAllShts</t>
  </si>
  <si>
    <t>Unprotects all sheets</t>
  </si>
  <si>
    <t>StatusBarMsg</t>
  </si>
  <si>
    <t>Creates a status bar message.  To get status bar message to run</t>
  </si>
  <si>
    <t>ClearStatusBarMsg</t>
  </si>
  <si>
    <t>Clears Status bar message, otherwise it remains</t>
  </si>
  <si>
    <t>UnhideRAndCSht</t>
  </si>
  <si>
    <t>Utilized only by super-user for development purpose</t>
  </si>
  <si>
    <t>NavigateWkBk</t>
  </si>
  <si>
    <t>Used to navigate to various visible sheets in the workbook</t>
  </si>
  <si>
    <t>SetPageBrks</t>
  </si>
  <si>
    <t>Set page break based on data recorded on config U9:Y57</t>
  </si>
  <si>
    <t>TSales</t>
  </si>
  <si>
    <t>02.0</t>
  </si>
  <si>
    <t>03.1</t>
  </si>
  <si>
    <t>03.2</t>
  </si>
  <si>
    <t>P12</t>
  </si>
  <si>
    <t>CONSOLIDATED STATEMENTS OF INCOME</t>
  </si>
  <si>
    <t>(In millions of U.S. dollars, except per share amounts)</t>
  </si>
  <si>
    <t>ACCOUNT</t>
  </si>
  <si>
    <t>Notes</t>
  </si>
  <si>
    <t>FinExp</t>
  </si>
  <si>
    <t>FinInc</t>
  </si>
  <si>
    <t>Attributable to:</t>
  </si>
  <si>
    <t>CONSOLIDATED STATEMENTS OF COMPREHENSIVE INCOME</t>
  </si>
  <si>
    <t>(In millions of U.S. dollars)</t>
  </si>
  <si>
    <t>2011</t>
  </si>
  <si>
    <t>2010</t>
  </si>
  <si>
    <t>Net income</t>
  </si>
  <si>
    <t>Equity holders of Bombardier Inc.</t>
  </si>
  <si>
    <t>NCI</t>
  </si>
  <si>
    <t>CONSOLIDATED STATEMENTS OF FINANCIAL POSITION</t>
  </si>
  <si>
    <t xml:space="preserve"> Notes</t>
  </si>
  <si>
    <t>T10000</t>
  </si>
  <si>
    <t>T11500</t>
  </si>
  <si>
    <t>T11900</t>
  </si>
  <si>
    <t>T12000</t>
  </si>
  <si>
    <t>T12500</t>
  </si>
  <si>
    <t>T12900</t>
  </si>
  <si>
    <t>T13000</t>
  </si>
  <si>
    <t>T13500</t>
  </si>
  <si>
    <t>T11000</t>
  </si>
  <si>
    <t>T15500</t>
  </si>
  <si>
    <t>T16000</t>
  </si>
  <si>
    <t>T16500</t>
  </si>
  <si>
    <t>T17000</t>
  </si>
  <si>
    <t>T17500</t>
  </si>
  <si>
    <t>T18000</t>
  </si>
  <si>
    <t>T18500</t>
  </si>
  <si>
    <t>T15000</t>
  </si>
  <si>
    <t>T20000</t>
  </si>
  <si>
    <t>T21500</t>
  </si>
  <si>
    <t>T22000</t>
  </si>
  <si>
    <t>T22500</t>
  </si>
  <si>
    <t>T23000</t>
  </si>
  <si>
    <t>T21000</t>
  </si>
  <si>
    <t>T25500</t>
  </si>
  <si>
    <t>T26000</t>
  </si>
  <si>
    <t>T26500</t>
  </si>
  <si>
    <t>T27000</t>
  </si>
  <si>
    <t>T27500</t>
  </si>
  <si>
    <t>T25000</t>
  </si>
  <si>
    <t>T30000</t>
  </si>
  <si>
    <t>T31000</t>
  </si>
  <si>
    <t>T35000</t>
  </si>
  <si>
    <t>Equity</t>
  </si>
  <si>
    <t>LiabEqui</t>
  </si>
  <si>
    <t>CONSOLIDATED STATEMENTS OF CHANGES IN EQUITY</t>
  </si>
  <si>
    <t>Attributable to equity holders of Bombardier Inc.</t>
  </si>
  <si>
    <t>CONSOLIDATED STATEMENTS OF CASH FLOWS</t>
  </si>
  <si>
    <t>P&amp;L</t>
  </si>
  <si>
    <t>Comprehensive Income</t>
  </si>
  <si>
    <t>Changes in equity YTD</t>
  </si>
  <si>
    <t>Cash Flows</t>
  </si>
  <si>
    <t>FINANCIAL STATEMENTS</t>
  </si>
  <si>
    <t>03.0</t>
  </si>
  <si>
    <t>FS</t>
  </si>
  <si>
    <t>S</t>
  </si>
  <si>
    <t>Balance sheet</t>
  </si>
  <si>
    <t>Changes in equity 3M</t>
  </si>
  <si>
    <t>03.3</t>
  </si>
  <si>
    <t>BIHfm001</t>
  </si>
  <si>
    <t>MFHbi001</t>
  </si>
  <si>
    <t>Y</t>
  </si>
  <si>
    <t>Round</t>
  </si>
  <si>
    <t>Revenues</t>
  </si>
  <si>
    <t>Other financial assets</t>
  </si>
  <si>
    <t>Other assets</t>
  </si>
  <si>
    <t>PP&amp;E</t>
  </si>
  <si>
    <t xml:space="preserve">Deferred income taxes </t>
  </si>
  <si>
    <t>Current assets</t>
  </si>
  <si>
    <t>Assets</t>
  </si>
  <si>
    <t>Non-current assets</t>
  </si>
  <si>
    <t>Liabilities</t>
  </si>
  <si>
    <t>Provisions</t>
  </si>
  <si>
    <t>Advances on aerospace programs</t>
  </si>
  <si>
    <t>Other financial liabilities</t>
  </si>
  <si>
    <t>Other liabilities</t>
  </si>
  <si>
    <t>Current liabilities</t>
  </si>
  <si>
    <t>Non-current liabilities</t>
  </si>
  <si>
    <t>Attributable to NCI</t>
  </si>
  <si>
    <t>2009</t>
  </si>
  <si>
    <t>Sum per above current assets detail</t>
  </si>
  <si>
    <t>Sum per above Non-currents assets detail</t>
  </si>
  <si>
    <t>Sum per above total assets</t>
  </si>
  <si>
    <t>Sum per above current liabilities detail</t>
  </si>
  <si>
    <t>Sum per above Non-current liabilities detail</t>
  </si>
  <si>
    <t>Sum per above total liabilities</t>
  </si>
  <si>
    <t>Sum per above Equity</t>
  </si>
  <si>
    <t>Sum per above total liabilities &amp; equity</t>
  </si>
  <si>
    <t>Proof BS</t>
  </si>
  <si>
    <t>VALIDATION BS</t>
  </si>
  <si>
    <t>Sum per above Net marginNetInc detail</t>
  </si>
  <si>
    <t>Sum per above EBIT</t>
  </si>
  <si>
    <t>Sum per above EBT</t>
  </si>
  <si>
    <t>Sum per above Net income</t>
  </si>
  <si>
    <t>Sum per above Net income attributable to BBD</t>
  </si>
  <si>
    <t>VALIDATION P&amp;L</t>
  </si>
  <si>
    <t>Z85</t>
  </si>
  <si>
    <t>Z95</t>
  </si>
  <si>
    <t>CUSTOM TITLE</t>
  </si>
  <si>
    <t>Q1</t>
  </si>
  <si>
    <t>First</t>
  </si>
  <si>
    <t>Q2</t>
  </si>
  <si>
    <t>Second</t>
  </si>
  <si>
    <t>Q3</t>
  </si>
  <si>
    <t>Third</t>
  </si>
  <si>
    <t>Q4</t>
  </si>
  <si>
    <t>Fiscal Year</t>
  </si>
  <si>
    <t>VERSION'</t>
  </si>
  <si>
    <t>Actual'</t>
  </si>
  <si>
    <t>Budget'</t>
  </si>
  <si>
    <t>Forecast'</t>
  </si>
  <si>
    <t>PB Actual</t>
  </si>
  <si>
    <t>PB Budget</t>
  </si>
  <si>
    <t>PB Forecast</t>
  </si>
  <si>
    <t>BOMBARDIER INC.</t>
  </si>
  <si>
    <t>For the fiscal years ended</t>
  </si>
  <si>
    <t>FINANCIAL STATEMENTS YEAR END</t>
  </si>
  <si>
    <t>YE</t>
  </si>
  <si>
    <t>FINANCIAL STATEMENTS YEAR END  ( BI )</t>
  </si>
  <si>
    <t>BT</t>
  </si>
  <si>
    <t>03.4</t>
  </si>
  <si>
    <t>QUARTELY DATA</t>
  </si>
  <si>
    <t>Entity</t>
  </si>
  <si>
    <t>BA</t>
  </si>
  <si>
    <t>BAG</t>
  </si>
  <si>
    <t>BTG</t>
  </si>
  <si>
    <t>Sum per above Sales</t>
  </si>
  <si>
    <t>Quarterly</t>
  </si>
  <si>
    <t>P09</t>
  </si>
  <si>
    <t>High</t>
  </si>
  <si>
    <t>Low</t>
  </si>
  <si>
    <t>P06</t>
  </si>
  <si>
    <t>P03</t>
  </si>
  <si>
    <t>Fourth</t>
  </si>
  <si>
    <t>HISTORICAL FINANCIAL SUMMARY</t>
  </si>
  <si>
    <t>(In millions of U.S. dollars, except per share amounts,</t>
  </si>
  <si>
    <t>Speitems</t>
  </si>
  <si>
    <t>Export revenues from Canada</t>
  </si>
  <si>
    <t>Amortization</t>
  </si>
  <si>
    <t>Class A</t>
  </si>
  <si>
    <t>Class B</t>
  </si>
  <si>
    <t>Series 2</t>
  </si>
  <si>
    <t>Series 3</t>
  </si>
  <si>
    <t>Series 4</t>
  </si>
  <si>
    <t>Book value per common share (in dollars)</t>
  </si>
  <si>
    <t>Shareholders of record</t>
  </si>
  <si>
    <t>Close</t>
  </si>
  <si>
    <t>P&amp;L 5Y</t>
  </si>
  <si>
    <t>03.5</t>
  </si>
  <si>
    <t>Basic</t>
  </si>
  <si>
    <t>Diluted</t>
  </si>
  <si>
    <t>03.6</t>
  </si>
  <si>
    <t>ALZ80</t>
  </si>
  <si>
    <t>APZ95</t>
  </si>
  <si>
    <t>Total current assets</t>
  </si>
  <si>
    <t>Total Equity</t>
  </si>
  <si>
    <t>Total Assets</t>
  </si>
  <si>
    <t>Net additions to PP&amp;E and intangible assets</t>
  </si>
  <si>
    <t>(1)</t>
  </si>
  <si>
    <t>December 31, 2011</t>
  </si>
  <si>
    <t>General information</t>
  </si>
  <si>
    <r>
      <t xml:space="preserve">(1)  </t>
    </r>
    <r>
      <rPr>
        <sz val="8"/>
        <rFont val="Arial"/>
        <family val="2"/>
      </rPr>
      <t>The fiscal year ended December 31, 2011 comprises 11 months of BA's results and 12 months of BT's results.</t>
    </r>
  </si>
  <si>
    <r>
      <t>(1)</t>
    </r>
    <r>
      <rPr>
        <sz val="8"/>
        <rFont val="Arial"/>
        <family val="2"/>
      </rPr>
      <t xml:space="preserve">  The fiscal year ended December 31, 2011 comprises 11 months of BA's results and 12 months of BT's results.</t>
    </r>
  </si>
  <si>
    <r>
      <t>Financing expense</t>
    </r>
    <r>
      <rPr>
        <vertAlign val="superscript"/>
        <sz val="9"/>
        <rFont val="Arial"/>
        <family val="2"/>
      </rPr>
      <t>(3)</t>
    </r>
  </si>
  <si>
    <r>
      <t>Financing income</t>
    </r>
    <r>
      <rPr>
        <vertAlign val="superscript"/>
        <sz val="9"/>
        <rFont val="Arial"/>
        <family val="2"/>
      </rPr>
      <t>(3)</t>
    </r>
  </si>
  <si>
    <t>number of common shares and shareholders of record)</t>
  </si>
  <si>
    <t>Dividend per common share (in Canadian dollars)</t>
  </si>
  <si>
    <t>Dividend per preferred share (in Canadian dollars)</t>
  </si>
  <si>
    <t>Number of common shares (in millions)</t>
  </si>
  <si>
    <t>As at :</t>
  </si>
  <si>
    <t xml:space="preserve">As at </t>
  </si>
  <si>
    <t>First 
quarter</t>
  </si>
  <si>
    <t>Second 
quarter</t>
  </si>
  <si>
    <t>Third 
quarter</t>
  </si>
  <si>
    <t>Total</t>
  </si>
  <si>
    <t>Canadian GAAP</t>
  </si>
  <si>
    <t>IFRS</t>
  </si>
  <si>
    <t>Advances and progress billings in excess 
   of long-term contract inventories</t>
  </si>
  <si>
    <t>PROD3</t>
  </si>
  <si>
    <t>Unlock</t>
  </si>
  <si>
    <t>2012</t>
  </si>
  <si>
    <t>(2)</t>
  </si>
  <si>
    <t>December 31, 2012</t>
  </si>
  <si>
    <t>DECEMBER 2012 (Actual)</t>
  </si>
  <si>
    <t>Special items</t>
  </si>
  <si>
    <t>Fourth
quarter</t>
  </si>
  <si>
    <t>EBIT before special items</t>
  </si>
  <si>
    <t>December 31</t>
  </si>
  <si>
    <t>January 31</t>
  </si>
  <si>
    <r>
      <t>(2)</t>
    </r>
    <r>
      <rPr>
        <sz val="8"/>
        <rFont val="Arial"/>
        <family val="2"/>
      </rPr>
      <t xml:space="preserve">  The fourth quarter ended December 31, 2011 comprises two months of BA's results and three months of BT's results.</t>
    </r>
  </si>
  <si>
    <t>Basic adjusted</t>
  </si>
  <si>
    <t xml:space="preserve">    December 31
                  2012 </t>
  </si>
  <si>
    <t xml:space="preserve">    December 31
                  2011 </t>
  </si>
  <si>
    <t xml:space="preserve">        February 1
                 2010</t>
  </si>
  <si>
    <t>BS 5Y</t>
  </si>
  <si>
    <t>05.0</t>
  </si>
  <si>
    <t>APZ90</t>
  </si>
  <si>
    <t>Basic and diluted</t>
  </si>
  <si>
    <t>QUARTELY DATA (UNAUDITED)</t>
  </si>
  <si>
    <t>(The quarterly data has been prepared in accordance with IAS 34, Interim financial reporting, except market price ranges)</t>
  </si>
  <si>
    <t>Market price range of
  Class B Shares (in Canadian dollars)</t>
  </si>
  <si>
    <t>Adjusted net income</t>
  </si>
  <si>
    <t>EPS (in dollars)</t>
  </si>
  <si>
    <t xml:space="preserve">       January 31
                 2011</t>
  </si>
  <si>
    <r>
      <t>(3)</t>
    </r>
    <r>
      <rPr>
        <sz val="8"/>
        <rFont val="Arial"/>
        <family val="2"/>
      </rPr>
      <t xml:space="preserve">  The amounts presented on a yearly basis do not correspond to the sum of the four quarters as certain reclassifications to quarterly figures to or from financing income and financing expense are required on a 
     cumulative basis.</t>
    </r>
  </si>
  <si>
    <t>Adjusted</t>
  </si>
  <si>
    <t>Impairment charges on PP&amp;E</t>
  </si>
  <si>
    <t>Market price ranges (in Canadian dollars)</t>
  </si>
  <si>
    <t>N/A</t>
  </si>
  <si>
    <t xml:space="preserve">                 IFRS</t>
  </si>
  <si>
    <t>Supplemental non-GAAP measures by quarter, restated to reflect the adoption of new standards for joint ventures and employee benefits, can be found on Bombardier's website at ir.bombardier.com.</t>
  </si>
  <si>
    <t>FINANCIAL STATEMENTS  ( BI )</t>
  </si>
  <si>
    <t>MARCH 2013 (Actual)</t>
  </si>
  <si>
    <t>PRD</t>
  </si>
  <si>
    <t>https://mtlhfmprd.ca.aero.bombardier.net/hfmofficeprovider/hfmofficeprovider.aspx</t>
  </si>
  <si>
    <t xml:space="preserve"> </t>
  </si>
  <si>
    <t>FCST3</t>
  </si>
  <si>
    <t>DEV</t>
  </si>
  <si>
    <t>https://mtlhfmdev.ca.aero.bombardier.net/hfmofficeprovider/hfmofficeprovider.aspx</t>
  </si>
  <si>
    <t>BINCBASE5</t>
  </si>
  <si>
    <t>QA</t>
  </si>
  <si>
    <t>https://mtlwahfmqa.ca.aero.bombardier.net/hfmofficeprovider/hfmofficeprovider.aspx</t>
  </si>
  <si>
    <t>BINCBASE6</t>
  </si>
  <si>
    <t>ÉTATS DU RÉSULTAT CONSOLIDÉS</t>
  </si>
  <si>
    <t>(en millions de dollars américains, sauf les montants par action)</t>
  </si>
  <si>
    <t>Revenus</t>
  </si>
  <si>
    <t>Coût des ventes</t>
  </si>
  <si>
    <t>Marge brute</t>
  </si>
  <si>
    <t>Charges de vente et d'administration</t>
  </si>
  <si>
    <t>R et D</t>
  </si>
  <si>
    <t>Éléments spéciaux</t>
  </si>
  <si>
    <t>RAII</t>
  </si>
  <si>
    <t>Charges de financement</t>
  </si>
  <si>
    <t>Revenus de financement</t>
  </si>
  <si>
    <t>RAI</t>
  </si>
  <si>
    <t>Impôts sur le résultat</t>
  </si>
  <si>
    <t>Résultat net</t>
  </si>
  <si>
    <t xml:space="preserve">Attribuable aux </t>
  </si>
  <si>
    <t>Participations ne donnant pas le contrôle</t>
  </si>
  <si>
    <t>RPA (en dollars)</t>
  </si>
  <si>
    <t>$</t>
  </si>
  <si>
    <t>ÉTATS DU RÉSULTAT GLOBAL CONSOLIDÉS</t>
  </si>
  <si>
    <t>(en millions de dollars américains)</t>
  </si>
  <si>
    <t>AERG</t>
  </si>
  <si>
    <t xml:space="preserve"> Éléments qui peuvent être reclassés en résultat net</t>
  </si>
  <si>
    <t>Incidence des fluctuations de taux de change</t>
  </si>
  <si>
    <t>ECC</t>
  </si>
  <si>
    <t>Avantages de retraite</t>
  </si>
  <si>
    <t>Total du résultat global</t>
  </si>
  <si>
    <t>Total des AERG</t>
  </si>
  <si>
    <t>ÉTATS DE LA SITUATION FINANCIÈRE CONSOLIDÉS</t>
  </si>
  <si>
    <t>Aux</t>
  </si>
  <si>
    <t>Actifs</t>
  </si>
  <si>
    <t>Trésorerie et équivalents de trésorerie</t>
  </si>
  <si>
    <t>Créances clients et autres débiteurs</t>
  </si>
  <si>
    <t>Stocks</t>
  </si>
  <si>
    <t>Autres actifs financiers</t>
  </si>
  <si>
    <t>Autres actifs</t>
  </si>
  <si>
    <t>Actifs courants</t>
  </si>
  <si>
    <t xml:space="preserve">Autres actifs </t>
  </si>
  <si>
    <t>Immobilisations corporelles</t>
  </si>
  <si>
    <t>Outillage des programmes aéronautiques</t>
  </si>
  <si>
    <t>Impôts sur le résultat différés</t>
  </si>
  <si>
    <t>Actifs non courants</t>
  </si>
  <si>
    <t>Passifs</t>
  </si>
  <si>
    <t>Fournisseurs et autres créditeurs</t>
  </si>
  <si>
    <t>Passifs courants</t>
  </si>
  <si>
    <t>Dette à long terme</t>
  </si>
  <si>
    <t>Passifs non courants</t>
  </si>
  <si>
    <t>Attribuables aux détenteurs d'instruments de 
   capitaux propres de Bombardier Inc.</t>
  </si>
  <si>
    <t>Engagements et éventualités</t>
  </si>
  <si>
    <t>ÉTATS DES VARIATIONS DES CAPITAUX PROPRES CONSOLIDÉS</t>
  </si>
  <si>
    <t>Cumul des AERG</t>
  </si>
  <si>
    <t>Actions</t>
  </si>
  <si>
    <t>privilégiées</t>
  </si>
  <si>
    <t>ordinaires</t>
  </si>
  <si>
    <t>Autres</t>
  </si>
  <si>
    <t>résultats</t>
  </si>
  <si>
    <t>non</t>
  </si>
  <si>
    <t>distribués</t>
  </si>
  <si>
    <t>Surplus</t>
  </si>
  <si>
    <t>d'apport</t>
  </si>
  <si>
    <t>Couvertures</t>
  </si>
  <si>
    <t>de flux de</t>
  </si>
  <si>
    <t>trésorerie</t>
  </si>
  <si>
    <t>Total des</t>
  </si>
  <si>
    <t>capitaux</t>
  </si>
  <si>
    <t>propres</t>
  </si>
  <si>
    <t>Dividendes</t>
  </si>
  <si>
    <t>Charge à base d'actions</t>
  </si>
  <si>
    <t>ne donnant pas</t>
  </si>
  <si>
    <t>le contrôle</t>
  </si>
  <si>
    <t>ÉTATS DES FLUX DE TRÉSORERIE CONSOLIDÉS</t>
  </si>
  <si>
    <t>Activités opérationnelles</t>
  </si>
  <si>
    <t>Éléments sans effet de trésorerie</t>
  </si>
  <si>
    <t>Variation nette des soldes hors caisse</t>
  </si>
  <si>
    <t>Activités d'investissement</t>
  </si>
  <si>
    <t>Activités de financement</t>
  </si>
  <si>
    <t xml:space="preserve">Trésorerie versée pour </t>
  </si>
  <si>
    <t xml:space="preserve">Trésorerie reçue pour </t>
  </si>
  <si>
    <t xml:space="preserve">   Intérêts</t>
  </si>
  <si>
    <t xml:space="preserve">   Impôts sur le résultat</t>
  </si>
  <si>
    <t>Incidence des fluctuations de taux de change 
   sur la trésorerie et les équivalents de trésorerie</t>
  </si>
  <si>
    <t>Quote-part des résultats de participations dans des 
   coentreprises et des entreprises associées</t>
  </si>
  <si>
    <t>Dividendes reçus de participations dans des coentreprises 
   et des entreprises associées</t>
  </si>
  <si>
    <t>Additions aux immobilisations corporelles et incorporelles</t>
  </si>
  <si>
    <t>Variation nette liée aux couvertures de flux de trésorerie</t>
  </si>
  <si>
    <t>Placements nets dans les établissements à l'étranger</t>
  </si>
  <si>
    <t>Pertes de</t>
  </si>
  <si>
    <t>(Non audités)</t>
  </si>
  <si>
    <t>Les notes font partie intégrante de ces états financiers consolidés intermédiaires.</t>
  </si>
  <si>
    <t>Reclassement en résultat ou dans l'actif non financier connexe</t>
  </si>
  <si>
    <t>Pour les trimestres clos les</t>
  </si>
  <si>
    <t xml:space="preserve"> Éléments jamais reclassés en résultat net</t>
  </si>
  <si>
    <t>(déficit)</t>
  </si>
  <si>
    <t>Bons de</t>
  </si>
  <si>
    <t>Capitaux propres (déficit)</t>
  </si>
  <si>
    <t>Produit de la cession d'immobilisations corporelles et incorporelles</t>
  </si>
  <si>
    <t>Trimestres clos
 les 31 mars</t>
  </si>
  <si>
    <t>Attribuables aux détenteurs d’instruments de capitaux propres de Bombardier Inc.</t>
  </si>
  <si>
    <t>Remboursement de dette à long terme</t>
  </si>
  <si>
    <t>Réévaluation des régimes à prestations définies</t>
  </si>
  <si>
    <t>Capital social</t>
  </si>
  <si>
    <t>Résultats non 
distribués (déficit)</t>
  </si>
  <si>
    <t>Actifs financiers à la juste valeur par le biais des AERG</t>
  </si>
  <si>
    <t>Actifs sur contrat</t>
  </si>
  <si>
    <t>Actifs détenus en vue de la vente</t>
  </si>
  <si>
    <t>Passifs sur contrat</t>
  </si>
  <si>
    <t>valeur par</t>
  </si>
  <si>
    <t>le biais</t>
  </si>
  <si>
    <t>des AERG</t>
  </si>
  <si>
    <r>
      <t>retraité</t>
    </r>
    <r>
      <rPr>
        <vertAlign val="superscript"/>
        <sz val="9"/>
        <rFont val="Arial"/>
        <family val="2"/>
      </rPr>
      <t>(1)</t>
    </r>
  </si>
  <si>
    <t>Détenteurs d'instruments de capitaux propres
   de Bombardier Inc.</t>
  </si>
  <si>
    <t>Attribuables aux participations ne donnant pas
    le contrôle</t>
  </si>
  <si>
    <t>Instruments de capitaux propres à la juste valeur par le biais des AERG</t>
  </si>
  <si>
    <t>Information supplémentaire</t>
  </si>
  <si>
    <t>Perte sur remboursement de dette à long terme</t>
  </si>
  <si>
    <t>Autres revenus</t>
  </si>
  <si>
    <t>Gain net (perte nette) non-réalisé(e)</t>
  </si>
  <si>
    <t>Juste</t>
  </si>
  <si>
    <t>Dividendes versés - actions privilégiées</t>
  </si>
  <si>
    <r>
      <t>Trésorerie et équivalents de trésorerie à la fin de la période</t>
    </r>
    <r>
      <rPr>
        <b/>
        <vertAlign val="superscript"/>
        <sz val="9"/>
        <rFont val="Arial"/>
        <family val="2"/>
      </rPr>
      <t>(3)</t>
    </r>
  </si>
  <si>
    <t>ré-évaluation</t>
  </si>
  <si>
    <r>
      <t>Amortissement</t>
    </r>
    <r>
      <rPr>
        <vertAlign val="superscript"/>
        <sz val="8"/>
        <rFont val="Arial"/>
        <family val="2"/>
      </rPr>
      <t>(1)</t>
    </r>
  </si>
  <si>
    <t>Participations</t>
  </si>
  <si>
    <t xml:space="preserve">qui ne sont pas inclus dans les obligations locatives sont classés à titre de sorties de fonds découlant des activités opérationnelles. Les sorties de fonds </t>
  </si>
  <si>
    <t>souscription</t>
  </si>
  <si>
    <t>Au 31 mars 2020</t>
  </si>
  <si>
    <t>Gains sur cession d'une participation dans une entreprise associée et d'activités</t>
  </si>
  <si>
    <t>(0,12)</t>
  </si>
  <si>
    <t>0,01</t>
  </si>
  <si>
    <t>(0,11)</t>
  </si>
  <si>
    <r>
      <t>Participations ne donnant pas le contrôle</t>
    </r>
    <r>
      <rPr>
        <vertAlign val="superscript"/>
        <sz val="9"/>
        <rFont val="Arial"/>
        <family val="2"/>
      </rPr>
      <t>(2)</t>
    </r>
  </si>
  <si>
    <t>31 mars
 2021</t>
  </si>
  <si>
    <t>31 décembre
 2020</t>
  </si>
  <si>
    <t>16</t>
  </si>
  <si>
    <t>Autres passifs financiers</t>
  </si>
  <si>
    <t>Autres passifs</t>
  </si>
  <si>
    <t>Au 31 décembre 2020</t>
  </si>
  <si>
    <t>Au 31 mars 2021</t>
  </si>
  <si>
    <r>
      <t>Au 1</t>
    </r>
    <r>
      <rPr>
        <vertAlign val="superscript"/>
        <sz val="8"/>
        <rFont val="Arial"/>
        <family val="2"/>
      </rPr>
      <t>er</t>
    </r>
    <r>
      <rPr>
        <sz val="9"/>
        <rFont val="Arial"/>
        <family val="2"/>
      </rPr>
      <t xml:space="preserve"> janvier 2020</t>
    </r>
  </si>
  <si>
    <t>(26 millions $ pour le trimestre clos le 31 mars 2020).</t>
  </si>
  <si>
    <t xml:space="preserve">pour le trimestre clos le 31 mars 2021 ont totalisé 13 millions $ (37 millions $ pour le trimestre clos le 31 mars 2020).
</t>
  </si>
  <si>
    <t>(0,10)</t>
  </si>
  <si>
    <t>2,08</t>
  </si>
  <si>
    <t>2,03</t>
  </si>
  <si>
    <t>2,13</t>
  </si>
  <si>
    <t>2,18</t>
  </si>
  <si>
    <t>Total de base</t>
  </si>
  <si>
    <t>Total dilué</t>
  </si>
  <si>
    <t>Actions achetées – Régimes 
   d’UAR</t>
  </si>
  <si>
    <t>Émission de participations ne donnant pas le contrôle</t>
  </si>
  <si>
    <t>Résultat net lié aux activités poursuivies</t>
  </si>
  <si>
    <t>Résultat net lié aux activités abandonnées</t>
  </si>
  <si>
    <t>Activités poursuivies</t>
  </si>
  <si>
    <t>Activités abandonnées</t>
  </si>
  <si>
    <t>Activités poursuivies de base et dilué</t>
  </si>
  <si>
    <t>Activités abandonnées de base</t>
  </si>
  <si>
    <t>Activités abandonées dilué</t>
  </si>
  <si>
    <t>Retraité pour la vente de Transport, voir la Note 17 - Cession d'activités pour plus de détails.</t>
  </si>
  <si>
    <t xml:space="preserve">Le résultat net attribuable aux participations ne donnant pas le contrôle est lié aux activités abandonnées, </t>
  </si>
  <si>
    <t>voir la Note 17 - Cession d'activités</t>
  </si>
  <si>
    <t>Gain net (perte nette) sur instruments financiers dérivés</t>
  </si>
  <si>
    <t>Total du résultat global attribuable aux détenteurs d'instruments de</t>
  </si>
  <si>
    <t xml:space="preserve">capitaux propres de Bombardier Inc. </t>
  </si>
  <si>
    <r>
      <t>Activités abandonnées</t>
    </r>
    <r>
      <rPr>
        <vertAlign val="superscript"/>
        <sz val="9"/>
        <rFont val="Arial"/>
        <family val="2"/>
      </rPr>
      <t>(1)</t>
    </r>
  </si>
  <si>
    <r>
      <rPr>
        <vertAlign val="superscript"/>
        <sz val="8"/>
        <rFont val="Arial"/>
        <family val="2"/>
      </rPr>
      <t xml:space="preserve">(1) </t>
    </r>
    <r>
      <rPr>
        <sz val="8"/>
        <rFont val="Arial"/>
        <family val="2"/>
      </rPr>
      <t xml:space="preserve">Voir la Note 17 - Cession d'activités pour plus de détails. </t>
    </r>
  </si>
  <si>
    <t>Tranche courante de la dette à long terme</t>
  </si>
  <si>
    <r>
      <t>Cession d'activités</t>
    </r>
    <r>
      <rPr>
        <vertAlign val="superscript"/>
        <sz val="9"/>
        <rFont val="Arial"/>
        <family val="2"/>
      </rPr>
      <t>(1)</t>
    </r>
  </si>
  <si>
    <r>
      <t>Émission de la participation 
   ne donnant pas le contrôle</t>
    </r>
    <r>
      <rPr>
        <vertAlign val="superscript"/>
        <sz val="9"/>
        <rFont val="Arial"/>
        <family val="2"/>
      </rPr>
      <t>(2)</t>
    </r>
  </si>
  <si>
    <r>
      <rPr>
        <vertAlign val="superscript"/>
        <sz val="8"/>
        <rFont val="Arial"/>
        <family val="2"/>
      </rPr>
      <t>(1)</t>
    </r>
    <r>
      <rPr>
        <sz val="8"/>
        <rFont val="Arial"/>
        <family val="2"/>
      </rPr>
      <t xml:space="preserve"> En lien avec la vente de Transport, voir la Note 17 - Cession d'activités pour plus de détails. 
</t>
    </r>
  </si>
  <si>
    <r>
      <rPr>
        <vertAlign val="superscript"/>
        <sz val="8"/>
        <rFont val="Arial"/>
        <family val="2"/>
      </rPr>
      <t>(2)</t>
    </r>
    <r>
      <rPr>
        <sz val="8"/>
        <rFont val="Arial"/>
        <family val="2"/>
      </rPr>
      <t xml:space="preserve"> La Caisse a investi un montant en capital de 350 millions € (386 millions $) dans BT Holdco.
</t>
    </r>
  </si>
  <si>
    <r>
      <rPr>
        <vertAlign val="superscript"/>
        <sz val="8"/>
        <rFont val="Arial"/>
        <family val="2"/>
      </rPr>
      <t>(3)</t>
    </r>
    <r>
      <rPr>
        <sz val="8"/>
        <rFont val="Arial"/>
        <family val="2"/>
      </rPr>
      <t xml:space="preserve"> Après la vente de ses participations résiduelles dans SCAC, la Société a annulé les bons de souscription détenus par Airbus.</t>
    </r>
  </si>
  <si>
    <t>Charges de dépréciation des immobilisations corporelles</t>
  </si>
  <si>
    <t>Perte sur cessions d'immobilisations corporelles et incorporelles</t>
  </si>
  <si>
    <t>Flux de trésorerie liés aux activités opérationnelles - activités abandonnées</t>
  </si>
  <si>
    <t>Flux de trésorerie liés aux activités opérationnelles - total</t>
  </si>
  <si>
    <t>Flux de trésorerie liés aux activités opérationnelles - activités poursuivies</t>
  </si>
  <si>
    <t>Produit net de la cession d'activités</t>
  </si>
  <si>
    <t>Additions à l'encaisse affectée</t>
  </si>
  <si>
    <t>Flux de trésorerie liés aux activités d'investissement - activités abandonnées</t>
  </si>
  <si>
    <t>Flux de trésorerie liés aux activités d'investissement - activités poursuivies</t>
  </si>
  <si>
    <t>Variation nette des emprunts à court terme liés à Transport</t>
  </si>
  <si>
    <r>
      <t>Paiement d'obligations locatives</t>
    </r>
    <r>
      <rPr>
        <vertAlign val="superscript"/>
        <sz val="9"/>
        <rFont val="Arial"/>
        <family val="2"/>
      </rPr>
      <t>(2)</t>
    </r>
  </si>
  <si>
    <t>Flux de trésorerie liés aux activités de financement - activités abandonnées</t>
  </si>
  <si>
    <t>Flux de trésorerie liés aux activités de financement - activités poursuivies</t>
  </si>
  <si>
    <t>Augmentation (diminution) nette de la trésorerie et des équivalents de trésorerie - total</t>
  </si>
  <si>
    <t>Flux de trésorerie liés aux activités de financement - total</t>
  </si>
  <si>
    <t>Flux de trésorerie liés aux activités d'investissement - total</t>
  </si>
  <si>
    <r>
      <t>Annulation de bons de 
  souscription</t>
    </r>
    <r>
      <rPr>
        <vertAlign val="superscript"/>
        <sz val="9"/>
        <rFont val="Arial"/>
        <family val="2"/>
      </rPr>
      <t>(3)</t>
    </r>
  </si>
  <si>
    <t>Placements dans des parts sans droit de vote de SCAC</t>
  </si>
  <si>
    <r>
      <rPr>
        <vertAlign val="superscript"/>
        <sz val="8"/>
        <rFont val="Arial"/>
        <family val="2"/>
      </rPr>
      <t>(1)</t>
    </r>
    <r>
      <rPr>
        <sz val="8"/>
        <rFont val="Arial"/>
        <family val="2"/>
      </rPr>
      <t xml:space="preserve">  Comprend 9 millions $ correspondant à un amortissement d’actifs au titre des droits d’utilisation pour le trimestre clos le 31 mars 2021
</t>
    </r>
  </si>
  <si>
    <r>
      <rPr>
        <vertAlign val="superscript"/>
        <sz val="8"/>
        <rFont val="Arial"/>
        <family val="2"/>
      </rPr>
      <t xml:space="preserve">(2)  </t>
    </r>
    <r>
      <rPr>
        <sz val="8"/>
        <rFont val="Arial"/>
        <family val="2"/>
      </rPr>
      <t xml:space="preserve">Les paiements de loyers liés à la tranche d’intérêts, aux contrats de location à court terme, aux actifs de faible valeur et aux paiements de loyers variables </t>
    </r>
  </si>
  <si>
    <r>
      <rPr>
        <vertAlign val="superscript"/>
        <sz val="8"/>
        <rFont val="Arial"/>
        <family val="2"/>
      </rPr>
      <t xml:space="preserve">(3)   </t>
    </r>
    <r>
      <rPr>
        <sz val="8"/>
        <rFont val="Arial"/>
        <family val="2"/>
      </rPr>
      <t xml:space="preserve">Aux fins de présentation à l’état des flux de trésorerie, la trésorerie et les équivalents de trésorerie au 31 décembre 2020 comprenaient la trésorerie
</t>
    </r>
  </si>
  <si>
    <t>reclassée à titre d'actifs détenus en vue de la vente de 671 millions $ relative aux activités liées à Transport (au 31 mars 2020, comprenaient 43 millions $</t>
  </si>
  <si>
    <t xml:space="preserve"> relatifs aux activités liées aux aérostructures). </t>
  </si>
  <si>
    <t>de Bombardier Inc.</t>
  </si>
  <si>
    <t xml:space="preserve">Résultat net attribuable aux détenteurs de capitaux propres </t>
  </si>
  <si>
    <t>Passifs directement liés aux actifs détenus           
  en vue de la vente</t>
  </si>
  <si>
    <t>Retrait de la trésorerie et des équivalents de trésorerie liés à Transport 
 du périmètre de consolidation</t>
  </si>
  <si>
    <r>
      <t>Trésorerie et équivalents de trésorerie au début de la période</t>
    </r>
    <r>
      <rPr>
        <b/>
        <vertAlign val="superscript"/>
        <sz val="9"/>
        <rFont val="Arial"/>
        <family val="2"/>
      </rPr>
      <t>(3)</t>
    </r>
    <r>
      <rPr>
        <b/>
        <sz val="9"/>
        <rFont val="Arial"/>
        <family val="2"/>
      </rPr>
      <t xml:space="preserve"> - total</t>
    </r>
  </si>
  <si>
    <t xml:space="preserve">Actions distribuées – Régimes
   d’UAR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</si>
</sst>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 * #,##0.00_)\ &quot;$&quot;_ ;_ * \(#,##0.00\)\ &quot;$&quot;_ ;_ * &quot;-&quot;??_)\ &quot;$&quot;_ ;_ @_ "/>
    <numFmt numFmtId="166" formatCode="0.00_ ;[Red]\-0.00\ "/>
    <numFmt numFmtId="167" formatCode="0_ ;[Red]\-0\ "/>
    <numFmt numFmtId="168" formatCode="0.0000"/>
    <numFmt numFmtId="169" formatCode="0.000_)"/>
    <numFmt numFmtId="170" formatCode="0.00_)"/>
    <numFmt numFmtId="171" formatCode="_([$€-2]* #,##0.00_);_([$€-2]* \(#,##0.00\);_([$€-2]* &quot;-&quot;??_)"/>
    <numFmt numFmtId="172" formatCode="_(&quot;$&quot;* #,##0_);_(&quot;$&quot;* \(#,##0\);_(&quot;$&quot;* &quot;-&quot;??_);_(@_)"/>
    <numFmt numFmtId="173" formatCode="_-* #,##0\ _K_č_-;\-* #,##0\ _K_č_-;_-* &quot;-&quot;\ _K_č_-;_-@_-"/>
    <numFmt numFmtId="174" formatCode="_-* #,##0.00\ _K_č_-;\-* #,##0.00\ _K_č_-;_-* &quot;-&quot;??\ _K_č_-;_-@_-"/>
    <numFmt numFmtId="175" formatCode="_-* #,##0.00\ _€_-;\-* #,##0.00\ _€_-;_-* &quot;-&quot;??\ _€_-;_-@_-"/>
    <numFmt numFmtId="176" formatCode="#,##0.0_);\(#,##0.0\)"/>
    <numFmt numFmtId="177" formatCode="0_);\(0\)"/>
    <numFmt numFmtId="178" formatCode="#,##0;\(#,##0\)"/>
    <numFmt numFmtId="179" formatCode="@&quot; &quot;"/>
    <numFmt numFmtId="180" formatCode="_(* #,##0_);_(* \(#,##0\);_(* &quot;-&quot;_)"/>
    <numFmt numFmtId="181" formatCode="_(* #,##0.0_);_(* \(#,##0.0\);_(* &quot;-&quot;?_);_(@_)"/>
    <numFmt numFmtId="182" formatCode="#,##0\ [$]"/>
    <numFmt numFmtId="183" formatCode="_-* #,##0.00\ _$_-;\-* #,##0.00\ _$_-;_-* &quot;-&quot;??\ _$_-;_-@_-"/>
    <numFmt numFmtId="184" formatCode="#\ ##0_);\(&quot;$&quot;#,##0\)"/>
    <numFmt numFmtId="185" formatCode="#\ ##0_);\(#\ ##0\)"/>
    <numFmt numFmtId="186" formatCode="#\ ##0_);\(#,##0\)"/>
    <numFmt numFmtId="187" formatCode="_(#,##0_);_(\(#,##0\);_(&quot;—&quot;_);_(@_)"/>
    <numFmt numFmtId="188" formatCode="_(* #\ ##0_);_(* \(#\ ##0\);_(* &quot;-&quot;_)"/>
    <numFmt numFmtId="189" formatCode="_(##0_);_(\(##0\);_(&quot;—&quot;_);_(@_)"/>
    <numFmt numFmtId="190" formatCode="_(#,##0.00_);_(\(#,##0.00\);_(&quot;—&quot;_);_(@_)"/>
  </numFmts>
  <fonts count="10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b/>
      <sz val="8"/>
      <color indexed="16"/>
      <name val="Arial"/>
      <family val="2"/>
    </font>
    <font>
      <u/>
      <sz val="10"/>
      <color indexed="12"/>
      <name val="Arial"/>
      <family val="2"/>
    </font>
    <font>
      <b/>
      <sz val="8"/>
      <color indexed="60"/>
      <name val="Arial"/>
      <family val="2"/>
    </font>
    <font>
      <sz val="10"/>
      <color indexed="10"/>
      <name val="Arial"/>
      <family val="2"/>
    </font>
    <font>
      <u/>
      <sz val="10"/>
      <color indexed="36"/>
      <name val="Arial"/>
      <family val="2"/>
    </font>
    <font>
      <sz val="11"/>
      <name val="Tms Rmn"/>
    </font>
    <font>
      <b/>
      <i/>
      <sz val="16"/>
      <name val="Helv"/>
    </font>
    <font>
      <sz val="10"/>
      <name val="MS Sans Serif"/>
      <family val="2"/>
    </font>
    <font>
      <b/>
      <sz val="10"/>
      <name val="Univers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4"/>
      <name val="Arial"/>
      <family val="2"/>
    </font>
    <font>
      <b/>
      <sz val="7"/>
      <color indexed="9"/>
      <name val="Palatino"/>
      <family val="1"/>
    </font>
    <font>
      <b/>
      <sz val="12"/>
      <name val="Arial"/>
      <family val="2"/>
    </font>
    <font>
      <sz val="10"/>
      <name val="Arial CE"/>
      <charset val="238"/>
    </font>
    <font>
      <sz val="12"/>
      <name val="Tms Rmn"/>
    </font>
    <font>
      <sz val="12"/>
      <name val="Times New Roman"/>
      <family val="1"/>
    </font>
    <font>
      <u/>
      <sz val="10"/>
      <color indexed="36"/>
      <name val="Arial MT"/>
    </font>
    <font>
      <sz val="10"/>
      <name val="Times New Roman"/>
      <family val="1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i/>
      <sz val="12"/>
      <color indexed="10"/>
      <name val="Times New Roman"/>
      <family val="1"/>
    </font>
    <font>
      <b/>
      <u/>
      <sz val="10"/>
      <name val="Geneva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8"/>
      <name val="Arial"/>
      <family val="2"/>
    </font>
    <font>
      <b/>
      <sz val="7"/>
      <color indexed="9"/>
      <name val="Palatino"/>
      <family val="1"/>
    </font>
    <font>
      <b/>
      <sz val="10"/>
      <name val="Univers"/>
      <family val="2"/>
    </font>
    <font>
      <sz val="4"/>
      <color indexed="9"/>
      <name val="Arial"/>
      <family val="2"/>
    </font>
    <font>
      <b/>
      <sz val="8"/>
      <color indexed="12"/>
      <name val="Arial"/>
      <family val="2"/>
    </font>
    <font>
      <sz val="1"/>
      <name val="Arial"/>
      <family val="2"/>
    </font>
    <font>
      <sz val="10"/>
      <color indexed="8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12"/>
      <name val="SWISS"/>
    </font>
    <font>
      <vertAlign val="superscript"/>
      <sz val="5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vertAlign val="superscript"/>
      <sz val="5"/>
      <name val="Arial"/>
      <family val="2"/>
    </font>
    <font>
      <sz val="9"/>
      <color indexed="10"/>
      <name val="Arial"/>
      <family val="2"/>
    </font>
    <font>
      <vertAlign val="superscript"/>
      <sz val="5"/>
      <color indexed="10"/>
      <name val="Arial"/>
      <family val="2"/>
    </font>
    <font>
      <vertAlign val="superscript"/>
      <sz val="9"/>
      <name val="Arial"/>
      <family val="2"/>
    </font>
    <font>
      <sz val="9"/>
      <color indexed="12"/>
      <name val="Arial"/>
      <family val="2"/>
    </font>
    <font>
      <vertAlign val="superscript"/>
      <sz val="8"/>
      <name val="Arial"/>
      <family val="2"/>
    </font>
    <font>
      <b/>
      <sz val="10"/>
      <color indexed="61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vertAlign val="superscript"/>
      <sz val="8"/>
      <name val="Arial"/>
      <family val="2"/>
    </font>
    <font>
      <b/>
      <sz val="9"/>
      <color indexed="63"/>
      <name val="Arial"/>
      <family val="2"/>
    </font>
    <font>
      <b/>
      <vertAlign val="superscript"/>
      <sz val="5"/>
      <color indexed="63"/>
      <name val="Arial"/>
      <family val="2"/>
    </font>
    <font>
      <sz val="9"/>
      <color indexed="63"/>
      <name val="Arial"/>
      <family val="2"/>
    </font>
    <font>
      <vertAlign val="superscript"/>
      <sz val="5"/>
      <color indexed="63"/>
      <name val="Arial"/>
      <family val="2"/>
    </font>
    <font>
      <sz val="5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7"/>
      <name val="Helv"/>
    </font>
    <font>
      <b/>
      <sz val="7"/>
      <color indexed="9"/>
      <name val="Palatino"/>
    </font>
    <font>
      <sz val="10"/>
      <color rgb="FF000000"/>
      <name val="Times New Roman"/>
      <family val="1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Times New Roman"/>
      <family val="1"/>
    </font>
    <font>
      <b/>
      <vertAlign val="superscript"/>
      <sz val="9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42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ECFF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698">
    <xf numFmtId="0" fontId="0" fillId="0" borderId="0"/>
    <xf numFmtId="0" fontId="63" fillId="0" borderId="0">
      <alignment vertical="top"/>
    </xf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2" borderId="0" applyNumberFormat="0" applyBorder="0" applyAlignment="0" applyProtection="0"/>
    <xf numFmtId="0" fontId="40" fillId="5" borderId="0" applyNumberFormat="0" applyBorder="0" applyAlignment="0" applyProtection="0"/>
    <xf numFmtId="0" fontId="40" fillId="4" borderId="0" applyNumberFormat="0" applyBorder="0" applyAlignment="0" applyProtection="0"/>
    <xf numFmtId="0" fontId="40" fillId="6" borderId="0" applyNumberFormat="0" applyBorder="0" applyAlignment="0" applyProtection="0"/>
    <xf numFmtId="0" fontId="40" fillId="3" borderId="0" applyNumberFormat="0" applyBorder="0" applyAlignment="0" applyProtection="0"/>
    <xf numFmtId="0" fontId="40" fillId="7" borderId="0" applyNumberFormat="0" applyBorder="0" applyAlignment="0" applyProtection="0"/>
    <xf numFmtId="0" fontId="40" fillId="6" borderId="0" applyNumberFormat="0" applyBorder="0" applyAlignment="0" applyProtection="0"/>
    <xf numFmtId="0" fontId="40" fillId="8" borderId="0" applyNumberFormat="0" applyBorder="0" applyAlignment="0" applyProtection="0"/>
    <xf numFmtId="0" fontId="40" fillId="7" borderId="0" applyNumberFormat="0" applyBorder="0" applyAlignment="0" applyProtection="0"/>
    <xf numFmtId="0" fontId="41" fillId="9" borderId="0" applyNumberFormat="0" applyBorder="0" applyAlignment="0" applyProtection="0"/>
    <xf numFmtId="0" fontId="41" fillId="3" borderId="0" applyNumberFormat="0" applyBorder="0" applyAlignment="0" applyProtection="0"/>
    <xf numFmtId="0" fontId="41" fillId="7" borderId="0" applyNumberFormat="0" applyBorder="0" applyAlignment="0" applyProtection="0"/>
    <xf numFmtId="0" fontId="41" fillId="6" borderId="0" applyNumberFormat="0" applyBorder="0" applyAlignment="0" applyProtection="0"/>
    <xf numFmtId="0" fontId="41" fillId="9" borderId="0" applyNumberFormat="0" applyBorder="0" applyAlignment="0" applyProtection="0"/>
    <xf numFmtId="0" fontId="41" fillId="3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13" borderId="0" applyNumberFormat="0" applyBorder="0" applyAlignment="0" applyProtection="0"/>
    <xf numFmtId="37" fontId="27" fillId="0" borderId="0" applyFont="0" applyBorder="0" applyAlignment="0"/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3" fillId="15" borderId="1" applyNumberFormat="0" applyAlignment="0" applyProtection="0"/>
    <xf numFmtId="173" fontId="30" fillId="0" borderId="0" applyFont="0" applyFill="0" applyBorder="0" applyAlignment="0" applyProtection="0"/>
    <xf numFmtId="174" fontId="30" fillId="0" borderId="0" applyFont="0" applyFill="0" applyBorder="0" applyAlignment="0" applyProtection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169" fontId="16" fillId="0" borderId="0"/>
    <xf numFmtId="0" fontId="28" fillId="17" borderId="5" applyNumberFormat="0" applyProtection="0">
      <alignment horizontal="center"/>
    </xf>
    <xf numFmtId="0" fontId="28" fillId="17" borderId="5" applyNumberFormat="0" applyProtection="0">
      <alignment horizontal="center"/>
    </xf>
    <xf numFmtId="0" fontId="28" fillId="17" borderId="5" applyNumberFormat="0" applyProtection="0">
      <alignment horizontal="center"/>
    </xf>
    <xf numFmtId="0" fontId="58" fillId="17" borderId="5" applyNumberFormat="0" applyProtection="0">
      <alignment horizontal="center"/>
    </xf>
    <xf numFmtId="165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171" fontId="4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29" fillId="0" borderId="6" applyNumberFormat="0" applyAlignment="0" applyProtection="0">
      <alignment horizontal="left" vertical="center"/>
    </xf>
    <xf numFmtId="0" fontId="29" fillId="0" borderId="7">
      <alignment horizontal="left"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50" fillId="7" borderId="1" applyNumberFormat="0" applyAlignment="0" applyProtection="0"/>
    <xf numFmtId="0" fontId="42" fillId="14" borderId="0" applyNumberFormat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51" fillId="0" borderId="2" applyNumberFormat="0" applyFill="0" applyAlignment="0" applyProtection="0"/>
    <xf numFmtId="0" fontId="4" fillId="0" borderId="0" applyFont="0" applyFill="0" applyBorder="0" applyAlignment="0" applyProtection="0"/>
    <xf numFmtId="172" fontId="4" fillId="0" borderId="11" applyNumberFormat="0" applyAlignment="0"/>
    <xf numFmtId="0" fontId="52" fillId="7" borderId="0" applyNumberFormat="0" applyBorder="0" applyAlignment="0" applyProtection="0"/>
    <xf numFmtId="170" fontId="17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176" fontId="66" fillId="19" borderId="0"/>
    <xf numFmtId="0" fontId="10" fillId="0" borderId="0">
      <alignment vertical="center"/>
    </xf>
    <xf numFmtId="0" fontId="10" fillId="0" borderId="0"/>
    <xf numFmtId="176" fontId="66" fillId="19" borderId="0"/>
    <xf numFmtId="0" fontId="30" fillId="0" borderId="0"/>
    <xf numFmtId="0" fontId="4" fillId="0" borderId="0"/>
    <xf numFmtId="0" fontId="4" fillId="4" borderId="4" applyNumberFormat="0" applyFont="0" applyAlignment="0" applyProtection="0"/>
    <xf numFmtId="9" fontId="34" fillId="0" borderId="0" applyFont="0" applyFill="0" applyBorder="0" applyAlignment="0" applyProtection="0"/>
    <xf numFmtId="10" fontId="34" fillId="0" borderId="0" applyFont="0" applyFill="0" applyBorder="0" applyAlignment="0" applyProtection="0"/>
    <xf numFmtId="0" fontId="18" fillId="0" borderId="0" applyNumberFormat="0" applyFont="0" applyFill="0" applyBorder="0" applyAlignment="0" applyProtection="0">
      <alignment horizontal="left"/>
    </xf>
    <xf numFmtId="15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0" fontId="19" fillId="0" borderId="13">
      <alignment horizontal="center"/>
    </xf>
    <xf numFmtId="0" fontId="59" fillId="0" borderId="13">
      <alignment horizontal="center"/>
    </xf>
    <xf numFmtId="0" fontId="19" fillId="0" borderId="13">
      <alignment horizontal="center"/>
    </xf>
    <xf numFmtId="0" fontId="19" fillId="0" borderId="13">
      <alignment horizontal="center"/>
    </xf>
    <xf numFmtId="0" fontId="19" fillId="0" borderId="13">
      <alignment horizontal="center"/>
    </xf>
    <xf numFmtId="0" fontId="19" fillId="0" borderId="13">
      <alignment horizontal="center"/>
    </xf>
    <xf numFmtId="0" fontId="19" fillId="0" borderId="13">
      <alignment horizontal="center"/>
    </xf>
    <xf numFmtId="0" fontId="59" fillId="0" borderId="13">
      <alignment horizontal="center"/>
    </xf>
    <xf numFmtId="3" fontId="18" fillId="0" borderId="0" applyFont="0" applyFill="0" applyBorder="0" applyAlignment="0" applyProtection="0"/>
    <xf numFmtId="0" fontId="18" fillId="20" borderId="0" applyNumberFormat="0" applyFont="0" applyBorder="0" applyAlignment="0" applyProtection="0"/>
    <xf numFmtId="4" fontId="20" fillId="7" borderId="14" applyNumberFormat="0" applyProtection="0">
      <alignment vertical="center"/>
    </xf>
    <xf numFmtId="4" fontId="21" fillId="21" borderId="14" applyNumberFormat="0" applyProtection="0">
      <alignment vertical="center"/>
    </xf>
    <xf numFmtId="4" fontId="20" fillId="21" borderId="14" applyNumberFormat="0" applyProtection="0">
      <alignment horizontal="left" vertical="center" indent="1"/>
    </xf>
    <xf numFmtId="0" fontId="20" fillId="21" borderId="14" applyNumberFormat="0" applyProtection="0">
      <alignment horizontal="left" vertical="top" indent="1"/>
    </xf>
    <xf numFmtId="4" fontId="20" fillId="22" borderId="0" applyNumberFormat="0" applyProtection="0">
      <alignment horizontal="left" vertical="center" indent="1"/>
    </xf>
    <xf numFmtId="4" fontId="22" fillId="14" borderId="14" applyNumberFormat="0" applyProtection="0">
      <alignment horizontal="right" vertical="center"/>
    </xf>
    <xf numFmtId="4" fontId="22" fillId="3" borderId="14" applyNumberFormat="0" applyProtection="0">
      <alignment horizontal="right" vertical="center"/>
    </xf>
    <xf numFmtId="4" fontId="22" fillId="10" borderId="14" applyNumberFormat="0" applyProtection="0">
      <alignment horizontal="right" vertical="center"/>
    </xf>
    <xf numFmtId="4" fontId="22" fillId="23" borderId="14" applyNumberFormat="0" applyProtection="0">
      <alignment horizontal="right" vertical="center"/>
    </xf>
    <xf numFmtId="4" fontId="22" fillId="24" borderId="14" applyNumberFormat="0" applyProtection="0">
      <alignment horizontal="right" vertical="center"/>
    </xf>
    <xf numFmtId="4" fontId="22" fillId="13" borderId="14" applyNumberFormat="0" applyProtection="0">
      <alignment horizontal="right" vertical="center"/>
    </xf>
    <xf numFmtId="4" fontId="22" fillId="11" borderId="14" applyNumberFormat="0" applyProtection="0">
      <alignment horizontal="right" vertical="center"/>
    </xf>
    <xf numFmtId="4" fontId="22" fillId="25" borderId="14" applyNumberFormat="0" applyProtection="0">
      <alignment horizontal="right" vertical="center"/>
    </xf>
    <xf numFmtId="4" fontId="22" fillId="26" borderId="14" applyNumberFormat="0" applyProtection="0">
      <alignment horizontal="right" vertical="center"/>
    </xf>
    <xf numFmtId="4" fontId="20" fillId="27" borderId="15" applyNumberFormat="0" applyProtection="0">
      <alignment horizontal="left" vertical="center" indent="1"/>
    </xf>
    <xf numFmtId="4" fontId="22" fillId="28" borderId="0" applyNumberFormat="0" applyProtection="0">
      <alignment horizontal="left" vertical="center" indent="1"/>
    </xf>
    <xf numFmtId="4" fontId="23" fillId="29" borderId="0" applyNumberFormat="0" applyProtection="0">
      <alignment horizontal="left" vertical="center" indent="1"/>
    </xf>
    <xf numFmtId="4" fontId="22" fillId="30" borderId="14" applyNumberFormat="0" applyProtection="0">
      <alignment horizontal="right" vertical="center"/>
    </xf>
    <xf numFmtId="4" fontId="24" fillId="28" borderId="0" applyNumberFormat="0" applyProtection="0">
      <alignment horizontal="left" vertical="center" indent="1"/>
    </xf>
    <xf numFmtId="4" fontId="22" fillId="28" borderId="0" applyNumberFormat="0" applyProtection="0">
      <alignment horizontal="left" vertical="center" indent="1"/>
    </xf>
    <xf numFmtId="4" fontId="22" fillId="28" borderId="0" applyNumberFormat="0" applyProtection="0">
      <alignment horizontal="left" vertical="center" indent="1"/>
    </xf>
    <xf numFmtId="4" fontId="24" fillId="22" borderId="0" applyNumberFormat="0" applyProtection="0">
      <alignment horizontal="left" vertical="center" indent="1"/>
    </xf>
    <xf numFmtId="4" fontId="22" fillId="22" borderId="0" applyNumberFormat="0" applyProtection="0">
      <alignment horizontal="left" vertical="center" indent="1"/>
    </xf>
    <xf numFmtId="4" fontId="22" fillId="22" borderId="0" applyNumberFormat="0" applyProtection="0">
      <alignment horizontal="left" vertical="center" indent="1"/>
    </xf>
    <xf numFmtId="0" fontId="4" fillId="29" borderId="14" applyNumberFormat="0" applyProtection="0">
      <alignment horizontal="left" vertical="center" indent="1"/>
    </xf>
    <xf numFmtId="0" fontId="4" fillId="29" borderId="14" applyNumberFormat="0" applyProtection="0">
      <alignment horizontal="left" vertical="top" indent="1"/>
    </xf>
    <xf numFmtId="0" fontId="4" fillId="22" borderId="14" applyNumberFormat="0" applyProtection="0">
      <alignment horizontal="left" vertical="center" indent="1"/>
    </xf>
    <xf numFmtId="0" fontId="4" fillId="22" borderId="14" applyNumberFormat="0" applyProtection="0">
      <alignment horizontal="left" vertical="top" indent="1"/>
    </xf>
    <xf numFmtId="0" fontId="4" fillId="31" borderId="14" applyNumberFormat="0" applyProtection="0">
      <alignment horizontal="left" vertical="center" indent="1"/>
    </xf>
    <xf numFmtId="0" fontId="4" fillId="31" borderId="14" applyNumberFormat="0" applyProtection="0">
      <alignment horizontal="left" vertical="top" indent="1"/>
    </xf>
    <xf numFmtId="0" fontId="4" fillId="32" borderId="14" applyNumberFormat="0" applyProtection="0">
      <alignment horizontal="left" vertical="center" indent="1"/>
    </xf>
    <xf numFmtId="0" fontId="4" fillId="32" borderId="14" applyNumberFormat="0" applyProtection="0">
      <alignment horizontal="left" vertical="top" indent="1"/>
    </xf>
    <xf numFmtId="4" fontId="22" fillId="33" borderId="14" applyNumberFormat="0" applyProtection="0">
      <alignment vertical="center"/>
    </xf>
    <xf numFmtId="4" fontId="25" fillId="33" borderId="14" applyNumberFormat="0" applyProtection="0">
      <alignment vertical="center"/>
    </xf>
    <xf numFmtId="4" fontId="22" fillId="33" borderId="14" applyNumberFormat="0" applyProtection="0">
      <alignment horizontal="left" vertical="center" indent="1"/>
    </xf>
    <xf numFmtId="0" fontId="22" fillId="33" borderId="14" applyNumberFormat="0" applyProtection="0">
      <alignment horizontal="left" vertical="top" indent="1"/>
    </xf>
    <xf numFmtId="4" fontId="22" fillId="28" borderId="14" applyNumberFormat="0" applyProtection="0">
      <alignment horizontal="right" vertical="center"/>
    </xf>
    <xf numFmtId="4" fontId="25" fillId="28" borderId="14" applyNumberFormat="0" applyProtection="0">
      <alignment horizontal="right" vertical="center"/>
    </xf>
    <xf numFmtId="4" fontId="22" fillId="30" borderId="14" applyNumberFormat="0" applyProtection="0">
      <alignment horizontal="left" vertical="center" indent="1"/>
    </xf>
    <xf numFmtId="0" fontId="22" fillId="22" borderId="14" applyNumberFormat="0" applyProtection="0">
      <alignment horizontal="left" vertical="top" indent="1"/>
    </xf>
    <xf numFmtId="4" fontId="26" fillId="34" borderId="0" applyNumberFormat="0" applyProtection="0">
      <alignment horizontal="left" vertical="center" indent="1"/>
    </xf>
    <xf numFmtId="4" fontId="14" fillId="28" borderId="14" applyNumberFormat="0" applyProtection="0">
      <alignment horizontal="right" vertical="center"/>
    </xf>
    <xf numFmtId="0" fontId="4" fillId="4" borderId="0" applyNumberFormat="0" applyFont="0" applyBorder="0" applyAlignment="0" applyProtection="0"/>
    <xf numFmtId="0" fontId="4" fillId="15" borderId="0" applyNumberFormat="0" applyFont="0" applyBorder="0" applyAlignment="0" applyProtection="0"/>
    <xf numFmtId="0" fontId="4" fillId="6" borderId="0" applyNumberFormat="0" applyFont="0" applyBorder="0" applyAlignment="0" applyProtection="0"/>
    <xf numFmtId="38" fontId="8" fillId="0" borderId="0" applyFill="0" applyBorder="0" applyAlignment="0" applyProtection="0"/>
    <xf numFmtId="0" fontId="4" fillId="6" borderId="0" applyNumberFormat="0" applyFont="0" applyBorder="0" applyAlignment="0" applyProtection="0"/>
    <xf numFmtId="0" fontId="4" fillId="0" borderId="0" applyNumberFormat="0" applyFont="0" applyFill="0" applyBorder="0" applyAlignment="0" applyProtection="0"/>
    <xf numFmtId="41" fontId="8" fillId="0" borderId="0" applyNumberFormat="0" applyFont="0" applyBorder="0" applyAlignment="0" applyProtection="0"/>
    <xf numFmtId="0" fontId="46" fillId="18" borderId="0" applyNumberFormat="0" applyBorder="0" applyAlignment="0" applyProtection="0"/>
    <xf numFmtId="0" fontId="35" fillId="35" borderId="0"/>
    <xf numFmtId="0" fontId="36" fillId="35" borderId="0"/>
    <xf numFmtId="0" fontId="37" fillId="35" borderId="16"/>
    <xf numFmtId="0" fontId="37" fillId="35" borderId="0"/>
    <xf numFmtId="0" fontId="35" fillId="19" borderId="16">
      <protection locked="0"/>
    </xf>
    <xf numFmtId="0" fontId="35" fillId="35" borderId="0"/>
    <xf numFmtId="0" fontId="18" fillId="0" borderId="17"/>
    <xf numFmtId="0" fontId="38" fillId="6" borderId="18">
      <alignment horizontal="center"/>
    </xf>
    <xf numFmtId="0" fontId="53" fillId="15" borderId="12" applyNumberFormat="0" applyAlignment="0" applyProtection="0"/>
    <xf numFmtId="0" fontId="18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39" fillId="0" borderId="0">
      <alignment horizontal="left"/>
    </xf>
    <xf numFmtId="0" fontId="47" fillId="0" borderId="8" applyNumberFormat="0" applyFill="0" applyAlignment="0" applyProtection="0"/>
    <xf numFmtId="0" fontId="48" fillId="0" borderId="9" applyNumberFormat="0" applyFill="0" applyAlignment="0" applyProtection="0"/>
    <xf numFmtId="0" fontId="49" fillId="0" borderId="10" applyNumberFormat="0" applyFill="0" applyAlignment="0" applyProtection="0"/>
    <xf numFmtId="0" fontId="49" fillId="0" borderId="0" applyNumberFormat="0" applyFill="0" applyBorder="0" applyAlignment="0" applyProtection="0"/>
    <xf numFmtId="0" fontId="55" fillId="0" borderId="19" applyNumberFormat="0" applyFill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4" fillId="16" borderId="3" applyNumberFormat="0" applyAlignment="0" applyProtection="0"/>
    <xf numFmtId="42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6" fillId="0" borderId="0" applyNumberFormat="0" applyFill="0" applyBorder="0" applyAlignment="0" applyProtection="0"/>
    <xf numFmtId="0" fontId="4" fillId="0" borderId="0"/>
    <xf numFmtId="0" fontId="22" fillId="0" borderId="0">
      <alignment vertical="top"/>
    </xf>
    <xf numFmtId="0" fontId="4" fillId="4" borderId="4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1" fontId="40" fillId="4" borderId="0" applyNumberFormat="0" applyBorder="0" applyAlignment="0" applyProtection="0"/>
    <xf numFmtId="171" fontId="40" fillId="2" borderId="0" applyNumberFormat="0" applyBorder="0" applyAlignment="0" applyProtection="0"/>
    <xf numFmtId="171" fontId="40" fillId="5" borderId="0" applyNumberFormat="0" applyBorder="0" applyAlignment="0" applyProtection="0"/>
    <xf numFmtId="171" fontId="40" fillId="4" borderId="0" applyNumberFormat="0" applyBorder="0" applyAlignment="0" applyProtection="0"/>
    <xf numFmtId="171" fontId="40" fillId="2" borderId="0" applyNumberFormat="0" applyBorder="0" applyAlignment="0" applyProtection="0"/>
    <xf numFmtId="171" fontId="40" fillId="3" borderId="0" applyNumberFormat="0" applyBorder="0" applyAlignment="0" applyProtection="0"/>
    <xf numFmtId="171" fontId="40" fillId="4" borderId="0" applyNumberFormat="0" applyBorder="0" applyAlignment="0" applyProtection="0"/>
    <xf numFmtId="171" fontId="40" fillId="2" borderId="0" applyNumberFormat="0" applyBorder="0" applyAlignment="0" applyProtection="0"/>
    <xf numFmtId="171" fontId="40" fillId="5" borderId="0" applyNumberFormat="0" applyBorder="0" applyAlignment="0" applyProtection="0"/>
    <xf numFmtId="171" fontId="40" fillId="4" borderId="0" applyNumberFormat="0" applyBorder="0" applyAlignment="0" applyProtection="0"/>
    <xf numFmtId="171" fontId="40" fillId="6" borderId="0" applyNumberFormat="0" applyBorder="0" applyAlignment="0" applyProtection="0"/>
    <xf numFmtId="171" fontId="40" fillId="3" borderId="0" applyNumberFormat="0" applyBorder="0" applyAlignment="0" applyProtection="0"/>
    <xf numFmtId="171" fontId="40" fillId="7" borderId="0" applyNumberFormat="0" applyBorder="0" applyAlignment="0" applyProtection="0"/>
    <xf numFmtId="171" fontId="40" fillId="6" borderId="0" applyNumberFormat="0" applyBorder="0" applyAlignment="0" applyProtection="0"/>
    <xf numFmtId="171" fontId="40" fillId="8" borderId="0" applyNumberFormat="0" applyBorder="0" applyAlignment="0" applyProtection="0"/>
    <xf numFmtId="171" fontId="40" fillId="7" borderId="0" applyNumberFormat="0" applyBorder="0" applyAlignment="0" applyProtection="0"/>
    <xf numFmtId="171" fontId="40" fillId="6" borderId="0" applyNumberFormat="0" applyBorder="0" applyAlignment="0" applyProtection="0"/>
    <xf numFmtId="171" fontId="40" fillId="3" borderId="0" applyNumberFormat="0" applyBorder="0" applyAlignment="0" applyProtection="0"/>
    <xf numFmtId="171" fontId="40" fillId="7" borderId="0" applyNumberFormat="0" applyBorder="0" applyAlignment="0" applyProtection="0"/>
    <xf numFmtId="171" fontId="40" fillId="6" borderId="0" applyNumberFormat="0" applyBorder="0" applyAlignment="0" applyProtection="0"/>
    <xf numFmtId="171" fontId="40" fillId="8" borderId="0" applyNumberFormat="0" applyBorder="0" applyAlignment="0" applyProtection="0"/>
    <xf numFmtId="171" fontId="40" fillId="7" borderId="0" applyNumberFormat="0" applyBorder="0" applyAlignment="0" applyProtection="0"/>
    <xf numFmtId="171" fontId="41" fillId="9" borderId="0" applyNumberFormat="0" applyBorder="0" applyAlignment="0" applyProtection="0"/>
    <xf numFmtId="171" fontId="41" fillId="3" borderId="0" applyNumberFormat="0" applyBorder="0" applyAlignment="0" applyProtection="0"/>
    <xf numFmtId="171" fontId="41" fillId="7" borderId="0" applyNumberFormat="0" applyBorder="0" applyAlignment="0" applyProtection="0"/>
    <xf numFmtId="171" fontId="41" fillId="6" borderId="0" applyNumberFormat="0" applyBorder="0" applyAlignment="0" applyProtection="0"/>
    <xf numFmtId="171" fontId="41" fillId="9" borderId="0" applyNumberFormat="0" applyBorder="0" applyAlignment="0" applyProtection="0"/>
    <xf numFmtId="171" fontId="41" fillId="3" borderId="0" applyNumberFormat="0" applyBorder="0" applyAlignment="0" applyProtection="0"/>
    <xf numFmtId="171" fontId="41" fillId="9" borderId="0" applyNumberFormat="0" applyBorder="0" applyAlignment="0" applyProtection="0"/>
    <xf numFmtId="171" fontId="41" fillId="3" borderId="0" applyNumberFormat="0" applyBorder="0" applyAlignment="0" applyProtection="0"/>
    <xf numFmtId="171" fontId="41" fillId="7" borderId="0" applyNumberFormat="0" applyBorder="0" applyAlignment="0" applyProtection="0"/>
    <xf numFmtId="171" fontId="41" fillId="6" borderId="0" applyNumberFormat="0" applyBorder="0" applyAlignment="0" applyProtection="0"/>
    <xf numFmtId="171" fontId="41" fillId="9" borderId="0" applyNumberFormat="0" applyBorder="0" applyAlignment="0" applyProtection="0"/>
    <xf numFmtId="171" fontId="41" fillId="3" borderId="0" applyNumberFormat="0" applyBorder="0" applyAlignment="0" applyProtection="0"/>
    <xf numFmtId="171" fontId="41" fillId="9" borderId="0" applyNumberFormat="0" applyBorder="0" applyAlignment="0" applyProtection="0"/>
    <xf numFmtId="171" fontId="41" fillId="10" borderId="0" applyNumberFormat="0" applyBorder="0" applyAlignment="0" applyProtection="0"/>
    <xf numFmtId="171" fontId="41" fillId="11" borderId="0" applyNumberFormat="0" applyBorder="0" applyAlignment="0" applyProtection="0"/>
    <xf numFmtId="171" fontId="41" fillId="12" borderId="0" applyNumberFormat="0" applyBorder="0" applyAlignment="0" applyProtection="0"/>
    <xf numFmtId="171" fontId="41" fillId="9" borderId="0" applyNumberFormat="0" applyBorder="0" applyAlignment="0" applyProtection="0"/>
    <xf numFmtId="171" fontId="41" fillId="13" borderId="0" applyNumberFormat="0" applyBorder="0" applyAlignment="0" applyProtection="0"/>
    <xf numFmtId="171" fontId="56" fillId="0" borderId="0" applyNumberFormat="0" applyFill="0" applyBorder="0" applyAlignment="0" applyProtection="0"/>
    <xf numFmtId="171" fontId="42" fillId="14" borderId="0" applyNumberFormat="0" applyBorder="0" applyAlignment="0" applyProtection="0"/>
    <xf numFmtId="183" fontId="4" fillId="0" borderId="0" applyFont="0" applyFill="0" applyBorder="0" applyAlignment="0" applyProtection="0"/>
    <xf numFmtId="171" fontId="15" fillId="0" borderId="0" applyNumberFormat="0" applyFill="0" applyBorder="0" applyAlignment="0" applyProtection="0">
      <alignment vertical="top"/>
      <protection locked="0"/>
    </xf>
    <xf numFmtId="171" fontId="15" fillId="0" borderId="0" applyNumberFormat="0" applyFill="0" applyBorder="0" applyAlignment="0" applyProtection="0">
      <alignment vertical="top"/>
      <protection locked="0"/>
    </xf>
    <xf numFmtId="171" fontId="43" fillId="15" borderId="1" applyNumberFormat="0" applyAlignment="0" applyProtection="0"/>
    <xf numFmtId="171" fontId="43" fillId="15" borderId="1" applyNumberFormat="0" applyAlignment="0" applyProtection="0"/>
    <xf numFmtId="183" fontId="4" fillId="0" borderId="0" applyFont="0" applyFill="0" applyBorder="0" applyAlignment="0" applyProtection="0"/>
    <xf numFmtId="171" fontId="51" fillId="0" borderId="2" applyNumberFormat="0" applyFill="0" applyAlignment="0" applyProtection="0"/>
    <xf numFmtId="171" fontId="44" fillId="16" borderId="3" applyNumberFormat="0" applyAlignment="0" applyProtection="0"/>
    <xf numFmtId="176" fontId="66" fillId="15" borderId="0"/>
    <xf numFmtId="171" fontId="4" fillId="4" borderId="4" applyNumberFormat="0" applyFont="0" applyAlignment="0" applyProtection="0"/>
    <xf numFmtId="171" fontId="28" fillId="17" borderId="5" applyNumberFormat="0" applyProtection="0">
      <alignment horizontal="center"/>
    </xf>
    <xf numFmtId="171" fontId="28" fillId="17" borderId="5" applyNumberFormat="0" applyProtection="0">
      <alignment horizontal="center"/>
    </xf>
    <xf numFmtId="171" fontId="28" fillId="17" borderId="5" applyNumberFormat="0" applyProtection="0">
      <alignment horizontal="center"/>
    </xf>
    <xf numFmtId="171" fontId="31" fillId="0" borderId="0" applyNumberFormat="0" applyFill="0" applyBorder="0" applyAlignment="0" applyProtection="0"/>
    <xf numFmtId="171" fontId="50" fillId="7" borderId="1" applyNumberFormat="0" applyAlignment="0" applyProtection="0"/>
    <xf numFmtId="171" fontId="45" fillId="0" borderId="0" applyNumberFormat="0" applyFill="0" applyBorder="0" applyAlignment="0" applyProtection="0"/>
    <xf numFmtId="171" fontId="32" fillId="0" borderId="0" applyNumberFormat="0" applyFill="0" applyBorder="0" applyAlignment="0" applyProtection="0"/>
    <xf numFmtId="171" fontId="46" fillId="18" borderId="0" applyNumberFormat="0" applyBorder="0" applyAlignment="0" applyProtection="0"/>
    <xf numFmtId="171" fontId="29" fillId="0" borderId="6" applyNumberFormat="0" applyAlignment="0" applyProtection="0">
      <alignment horizontal="left" vertical="center"/>
    </xf>
    <xf numFmtId="171" fontId="29" fillId="0" borderId="7">
      <alignment horizontal="left" vertical="center"/>
    </xf>
    <xf numFmtId="171" fontId="47" fillId="0" borderId="8" applyNumberFormat="0" applyFill="0" applyAlignment="0" applyProtection="0"/>
    <xf numFmtId="171" fontId="48" fillId="0" borderId="9" applyNumberFormat="0" applyFill="0" applyAlignment="0" applyProtection="0"/>
    <xf numFmtId="171" fontId="49" fillId="0" borderId="10" applyNumberFormat="0" applyFill="0" applyAlignment="0" applyProtection="0"/>
    <xf numFmtId="171" fontId="49" fillId="0" borderId="0" applyNumberFormat="0" applyFill="0" applyBorder="0" applyAlignment="0" applyProtection="0"/>
    <xf numFmtId="171" fontId="50" fillId="7" borderId="1" applyNumberFormat="0" applyAlignment="0" applyProtection="0"/>
    <xf numFmtId="171" fontId="42" fillId="14" borderId="0" applyNumberFormat="0" applyBorder="0" applyAlignment="0" applyProtection="0"/>
    <xf numFmtId="171" fontId="51" fillId="0" borderId="2" applyNumberFormat="0" applyFill="0" applyAlignment="0" applyProtection="0"/>
    <xf numFmtId="171" fontId="52" fillId="7" borderId="0" applyNumberFormat="0" applyBorder="0" applyAlignment="0" applyProtection="0"/>
    <xf numFmtId="171" fontId="52" fillId="7" borderId="0" applyNumberFormat="0" applyBorder="0" applyAlignment="0" applyProtection="0"/>
    <xf numFmtId="171" fontId="32" fillId="0" borderId="0"/>
    <xf numFmtId="171" fontId="4" fillId="0" borderId="0"/>
    <xf numFmtId="171" fontId="4" fillId="0" borderId="0"/>
    <xf numFmtId="171" fontId="4" fillId="0" borderId="0"/>
    <xf numFmtId="171" fontId="4" fillId="0" borderId="0">
      <alignment vertical="center"/>
    </xf>
    <xf numFmtId="171" fontId="4" fillId="4" borderId="4" applyNumberFormat="0" applyFont="0" applyAlignment="0" applyProtection="0"/>
    <xf numFmtId="171" fontId="53" fillId="15" borderId="12" applyNumberFormat="0" applyAlignment="0" applyProtection="0"/>
    <xf numFmtId="171" fontId="18" fillId="0" borderId="0" applyNumberFormat="0" applyFont="0" applyFill="0" applyBorder="0" applyAlignment="0" applyProtection="0">
      <alignment horizontal="left"/>
    </xf>
    <xf numFmtId="171" fontId="19" fillId="0" borderId="13">
      <alignment horizontal="center"/>
    </xf>
    <xf numFmtId="171" fontId="19" fillId="0" borderId="13">
      <alignment horizontal="center"/>
    </xf>
    <xf numFmtId="171" fontId="19" fillId="0" borderId="13">
      <alignment horizontal="center"/>
    </xf>
    <xf numFmtId="171" fontId="19" fillId="0" borderId="13">
      <alignment horizontal="center"/>
    </xf>
    <xf numFmtId="171" fontId="19" fillId="0" borderId="13">
      <alignment horizontal="center"/>
    </xf>
    <xf numFmtId="171" fontId="19" fillId="0" borderId="13">
      <alignment horizontal="center"/>
    </xf>
    <xf numFmtId="171" fontId="18" fillId="20" borderId="0" applyNumberFormat="0" applyFont="0" applyBorder="0" applyAlignment="0" applyProtection="0"/>
    <xf numFmtId="171" fontId="20" fillId="21" borderId="14" applyNumberFormat="0" applyProtection="0">
      <alignment horizontal="left" vertical="top" indent="1"/>
    </xf>
    <xf numFmtId="171" fontId="4" fillId="29" borderId="14" applyNumberFormat="0" applyProtection="0">
      <alignment horizontal="left" vertical="center" indent="1"/>
    </xf>
    <xf numFmtId="171" fontId="4" fillId="29" borderId="14" applyNumberFormat="0" applyProtection="0">
      <alignment horizontal="left" vertical="top" indent="1"/>
    </xf>
    <xf numFmtId="171" fontId="4" fillId="22" borderId="14" applyNumberFormat="0" applyProtection="0">
      <alignment horizontal="left" vertical="center" indent="1"/>
    </xf>
    <xf numFmtId="171" fontId="4" fillId="22" borderId="14" applyNumberFormat="0" applyProtection="0">
      <alignment horizontal="left" vertical="top" indent="1"/>
    </xf>
    <xf numFmtId="171" fontId="4" fillId="31" borderId="14" applyNumberFormat="0" applyProtection="0">
      <alignment horizontal="left" vertical="center" indent="1"/>
    </xf>
    <xf numFmtId="171" fontId="4" fillId="31" borderId="14" applyNumberFormat="0" applyProtection="0">
      <alignment horizontal="left" vertical="top" indent="1"/>
    </xf>
    <xf numFmtId="171" fontId="4" fillId="32" borderId="14" applyNumberFormat="0" applyProtection="0">
      <alignment horizontal="left" vertical="center" indent="1"/>
    </xf>
    <xf numFmtId="171" fontId="4" fillId="32" borderId="14" applyNumberFormat="0" applyProtection="0">
      <alignment horizontal="left" vertical="top" indent="1"/>
    </xf>
    <xf numFmtId="171" fontId="22" fillId="33" borderId="14" applyNumberFormat="0" applyProtection="0">
      <alignment horizontal="left" vertical="top" indent="1"/>
    </xf>
    <xf numFmtId="171" fontId="22" fillId="22" borderId="14" applyNumberFormat="0" applyProtection="0">
      <alignment horizontal="left" vertical="top" indent="1"/>
    </xf>
    <xf numFmtId="171" fontId="4" fillId="4" borderId="0" applyNumberFormat="0" applyFont="0" applyBorder="0" applyAlignment="0" applyProtection="0"/>
    <xf numFmtId="171" fontId="4" fillId="15" borderId="0" applyNumberFormat="0" applyFont="0" applyBorder="0" applyAlignment="0" applyProtection="0"/>
    <xf numFmtId="171" fontId="4" fillId="6" borderId="0" applyNumberFormat="0" applyFont="0" applyBorder="0" applyAlignment="0" applyProtection="0"/>
    <xf numFmtId="171" fontId="86" fillId="0" borderId="0"/>
    <xf numFmtId="171" fontId="4" fillId="6" borderId="0" applyNumberFormat="0" applyFont="0" applyBorder="0" applyAlignment="0" applyProtection="0"/>
    <xf numFmtId="171" fontId="4" fillId="0" borderId="0" applyNumberFormat="0" applyFont="0" applyFill="0" applyBorder="0" applyAlignment="0" applyProtection="0"/>
    <xf numFmtId="171" fontId="46" fillId="18" borderId="0" applyNumberFormat="0" applyBorder="0" applyAlignment="0" applyProtection="0"/>
    <xf numFmtId="171" fontId="35" fillId="35" borderId="0"/>
    <xf numFmtId="171" fontId="36" fillId="35" borderId="0"/>
    <xf numFmtId="171" fontId="37" fillId="35" borderId="16"/>
    <xf numFmtId="171" fontId="37" fillId="35" borderId="0"/>
    <xf numFmtId="171" fontId="35" fillId="19" borderId="16">
      <protection locked="0"/>
    </xf>
    <xf numFmtId="171" fontId="35" fillId="35" borderId="0"/>
    <xf numFmtId="171" fontId="18" fillId="0" borderId="17"/>
    <xf numFmtId="171" fontId="38" fillId="6" borderId="18">
      <alignment horizontal="center"/>
    </xf>
    <xf numFmtId="171" fontId="53" fillId="15" borderId="12" applyNumberFormat="0" applyAlignment="0" applyProtection="0"/>
    <xf numFmtId="171" fontId="4" fillId="0" borderId="0"/>
    <xf numFmtId="171" fontId="45" fillId="0" borderId="0" applyNumberFormat="0" applyFill="0" applyBorder="0" applyAlignment="0" applyProtection="0"/>
    <xf numFmtId="171" fontId="54" fillId="0" borderId="0" applyNumberFormat="0" applyFill="0" applyBorder="0" applyAlignment="0" applyProtection="0"/>
    <xf numFmtId="171" fontId="39" fillId="0" borderId="0">
      <alignment horizontal="left"/>
    </xf>
    <xf numFmtId="171" fontId="47" fillId="0" borderId="8" applyNumberFormat="0" applyFill="0" applyAlignment="0" applyProtection="0"/>
    <xf numFmtId="171" fontId="48" fillId="0" borderId="9" applyNumberFormat="0" applyFill="0" applyAlignment="0" applyProtection="0"/>
    <xf numFmtId="171" fontId="49" fillId="0" borderId="10" applyNumberFormat="0" applyFill="0" applyAlignment="0" applyProtection="0"/>
    <xf numFmtId="171" fontId="49" fillId="0" borderId="0" applyNumberFormat="0" applyFill="0" applyBorder="0" applyAlignment="0" applyProtection="0"/>
    <xf numFmtId="171" fontId="55" fillId="0" borderId="19" applyNumberFormat="0" applyFill="0" applyAlignment="0" applyProtection="0"/>
    <xf numFmtId="171" fontId="44" fillId="16" borderId="3" applyNumberFormat="0" applyAlignment="0" applyProtection="0"/>
    <xf numFmtId="171" fontId="4" fillId="0" borderId="0"/>
    <xf numFmtId="0" fontId="4" fillId="0" borderId="0"/>
    <xf numFmtId="171" fontId="40" fillId="3" borderId="0" applyNumberFormat="0" applyBorder="0" applyAlignment="0" applyProtection="0"/>
    <xf numFmtId="171" fontId="40" fillId="2" borderId="0" applyNumberFormat="0" applyBorder="0" applyAlignment="0" applyProtection="0"/>
    <xf numFmtId="171" fontId="22" fillId="0" borderId="0">
      <alignment vertical="top"/>
    </xf>
    <xf numFmtId="171" fontId="4" fillId="0" borderId="0"/>
    <xf numFmtId="171" fontId="56" fillId="0" borderId="0" applyNumberForma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0" fontId="4" fillId="0" borderId="0" applyNumberFormat="0" applyFont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37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76" fontId="66" fillId="15" borderId="0"/>
    <xf numFmtId="176" fontId="87" fillId="0" borderId="0"/>
    <xf numFmtId="176" fontId="66" fillId="15" borderId="0"/>
    <xf numFmtId="0" fontId="88" fillId="17" borderId="5" applyNumberFormat="0" applyProtection="0">
      <alignment horizontal="center"/>
    </xf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71" fontId="86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86" fillId="0" borderId="0"/>
    <xf numFmtId="171" fontId="86" fillId="0" borderId="0"/>
    <xf numFmtId="171" fontId="86" fillId="0" borderId="0"/>
    <xf numFmtId="171" fontId="86" fillId="0" borderId="0"/>
    <xf numFmtId="171" fontId="86" fillId="0" borderId="0"/>
    <xf numFmtId="171" fontId="86" fillId="0" borderId="0"/>
    <xf numFmtId="171" fontId="86" fillId="0" borderId="0"/>
    <xf numFmtId="171" fontId="86" fillId="0" borderId="0"/>
    <xf numFmtId="171" fontId="86" fillId="0" borderId="0"/>
    <xf numFmtId="171" fontId="86" fillId="0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83" fontId="4" fillId="0" borderId="0" applyFont="0" applyFill="0" applyBorder="0" applyAlignment="0" applyProtection="0"/>
    <xf numFmtId="176" fontId="66" fillId="15" borderId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1" fontId="4" fillId="0" borderId="0"/>
    <xf numFmtId="0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0" fontId="3" fillId="0" borderId="0"/>
    <xf numFmtId="0" fontId="4" fillId="0" borderId="0"/>
    <xf numFmtId="164" fontId="8" fillId="0" borderId="0" applyNumberFormat="0" applyFont="0" applyBorder="0" applyAlignment="0" applyProtection="0"/>
    <xf numFmtId="0" fontId="39" fillId="0" borderId="0">
      <alignment horizontal="left"/>
    </xf>
    <xf numFmtId="176" fontId="66" fillId="15" borderId="0"/>
    <xf numFmtId="183" fontId="4" fillId="0" borderId="0" applyFont="0" applyFill="0" applyBorder="0" applyAlignment="0" applyProtection="0"/>
    <xf numFmtId="176" fontId="66" fillId="15" borderId="0"/>
    <xf numFmtId="176" fontId="66" fillId="15" borderId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0" fontId="4" fillId="0" borderId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76" fontId="66" fillId="15" borderId="0"/>
    <xf numFmtId="176" fontId="66" fillId="15" borderId="0"/>
    <xf numFmtId="0" fontId="2" fillId="0" borderId="0"/>
    <xf numFmtId="0" fontId="2" fillId="0" borderId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76" fontId="66" fillId="15" borderId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0" fontId="89" fillId="0" borderId="0"/>
    <xf numFmtId="0" fontId="4" fillId="0" borderId="0"/>
    <xf numFmtId="0" fontId="92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2" borderId="0" applyNumberFormat="0" applyBorder="0" applyAlignment="0" applyProtection="0"/>
    <xf numFmtId="0" fontId="40" fillId="5" borderId="0" applyNumberFormat="0" applyBorder="0" applyAlignment="0" applyProtection="0"/>
    <xf numFmtId="0" fontId="40" fillId="4" borderId="0" applyNumberFormat="0" applyBorder="0" applyAlignment="0" applyProtection="0"/>
    <xf numFmtId="0" fontId="40" fillId="6" borderId="0" applyNumberFormat="0" applyBorder="0" applyAlignment="0" applyProtection="0"/>
    <xf numFmtId="0" fontId="40" fillId="3" borderId="0" applyNumberFormat="0" applyBorder="0" applyAlignment="0" applyProtection="0"/>
    <xf numFmtId="0" fontId="40" fillId="7" borderId="0" applyNumberFormat="0" applyBorder="0" applyAlignment="0" applyProtection="0"/>
    <xf numFmtId="0" fontId="40" fillId="6" borderId="0" applyNumberFormat="0" applyBorder="0" applyAlignment="0" applyProtection="0"/>
    <xf numFmtId="0" fontId="40" fillId="8" borderId="0" applyNumberFormat="0" applyBorder="0" applyAlignment="0" applyProtection="0"/>
    <xf numFmtId="0" fontId="40" fillId="7" borderId="0" applyNumberFormat="0" applyBorder="0" applyAlignment="0" applyProtection="0"/>
    <xf numFmtId="0" fontId="92" fillId="0" borderId="0"/>
    <xf numFmtId="0" fontId="41" fillId="9" borderId="0" applyNumberFormat="0" applyBorder="0" applyAlignment="0" applyProtection="0"/>
    <xf numFmtId="0" fontId="41" fillId="3" borderId="0" applyNumberFormat="0" applyBorder="0" applyAlignment="0" applyProtection="0"/>
    <xf numFmtId="0" fontId="41" fillId="7" borderId="0" applyNumberFormat="0" applyBorder="0" applyAlignment="0" applyProtection="0"/>
    <xf numFmtId="0" fontId="41" fillId="6" borderId="0" applyNumberFormat="0" applyBorder="0" applyAlignment="0" applyProtection="0"/>
    <xf numFmtId="0" fontId="41" fillId="9" borderId="0" applyNumberFormat="0" applyBorder="0" applyAlignment="0" applyProtection="0"/>
    <xf numFmtId="0" fontId="41" fillId="3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13" borderId="0" applyNumberFormat="0" applyBorder="0" applyAlignment="0" applyProtection="0"/>
    <xf numFmtId="0" fontId="42" fillId="14" borderId="0" applyNumberFormat="0" applyBorder="0" applyAlignment="0" applyProtection="0"/>
    <xf numFmtId="0" fontId="43" fillId="15" borderId="1" applyNumberFormat="0" applyAlignment="0" applyProtection="0"/>
    <xf numFmtId="0" fontId="44" fillId="16" borderId="3" applyNumberFormat="0" applyAlignment="0" applyProtection="0"/>
    <xf numFmtId="0" fontId="92" fillId="0" borderId="0"/>
    <xf numFmtId="0" fontId="92" fillId="0" borderId="0"/>
    <xf numFmtId="0" fontId="45" fillId="0" borderId="0" applyNumberFormat="0" applyFill="0" applyBorder="0" applyAlignment="0" applyProtection="0"/>
    <xf numFmtId="0" fontId="46" fillId="18" borderId="0" applyNumberFormat="0" applyBorder="0" applyAlignment="0" applyProtection="0"/>
    <xf numFmtId="0" fontId="47" fillId="0" borderId="8" applyNumberFormat="0" applyFill="0" applyAlignment="0" applyProtection="0"/>
    <xf numFmtId="0" fontId="48" fillId="0" borderId="9" applyNumberFormat="0" applyFill="0" applyAlignment="0" applyProtection="0"/>
    <xf numFmtId="0" fontId="49" fillId="0" borderId="10" applyNumberFormat="0" applyFill="0" applyAlignment="0" applyProtection="0"/>
    <xf numFmtId="0" fontId="49" fillId="0" borderId="0" applyNumberFormat="0" applyFill="0" applyBorder="0" applyAlignment="0" applyProtection="0"/>
    <xf numFmtId="0" fontId="50" fillId="7" borderId="1" applyNumberFormat="0" applyAlignment="0" applyProtection="0"/>
    <xf numFmtId="0" fontId="42" fillId="14" borderId="0" applyNumberFormat="0" applyBorder="0" applyAlignment="0" applyProtection="0"/>
    <xf numFmtId="0" fontId="51" fillId="0" borderId="2" applyNumberFormat="0" applyFill="0" applyAlignment="0" applyProtection="0"/>
    <xf numFmtId="0" fontId="52" fillId="7" borderId="0" applyNumberFormat="0" applyBorder="0" applyAlignment="0" applyProtection="0"/>
    <xf numFmtId="0" fontId="52" fillId="7" borderId="0" applyNumberFormat="0" applyBorder="0" applyAlignment="0" applyProtection="0"/>
    <xf numFmtId="0" fontId="92" fillId="0" borderId="0"/>
    <xf numFmtId="0" fontId="4" fillId="4" borderId="4" applyNumberFormat="0" applyFont="0" applyAlignment="0" applyProtection="0"/>
    <xf numFmtId="0" fontId="53" fillId="15" borderId="12" applyNumberFormat="0" applyAlignment="0" applyProtection="0"/>
    <xf numFmtId="0" fontId="92" fillId="0" borderId="0"/>
    <xf numFmtId="0" fontId="92" fillId="0" borderId="0"/>
    <xf numFmtId="0" fontId="92" fillId="0" borderId="0"/>
    <xf numFmtId="0" fontId="46" fillId="18" borderId="0" applyNumberFormat="0" applyBorder="0" applyAlignment="0" applyProtection="0"/>
    <xf numFmtId="0" fontId="53" fillId="15" borderId="12" applyNumberFormat="0" applyAlignment="0" applyProtection="0"/>
    <xf numFmtId="0" fontId="4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9" fillId="0" borderId="0">
      <alignment horizontal="left"/>
    </xf>
    <xf numFmtId="0" fontId="47" fillId="0" borderId="8" applyNumberFormat="0" applyFill="0" applyAlignment="0" applyProtection="0"/>
    <xf numFmtId="0" fontId="48" fillId="0" borderId="9" applyNumberFormat="0" applyFill="0" applyAlignment="0" applyProtection="0"/>
    <xf numFmtId="0" fontId="49" fillId="0" borderId="10" applyNumberFormat="0" applyFill="0" applyAlignment="0" applyProtection="0"/>
    <xf numFmtId="0" fontId="49" fillId="0" borderId="0" applyNumberFormat="0" applyFill="0" applyBorder="0" applyAlignment="0" applyProtection="0"/>
    <xf numFmtId="0" fontId="55" fillId="0" borderId="19" applyNumberFormat="0" applyFill="0" applyAlignment="0" applyProtection="0"/>
    <xf numFmtId="0" fontId="44" fillId="16" borderId="3" applyNumberFormat="0" applyAlignment="0" applyProtection="0"/>
    <xf numFmtId="0" fontId="92" fillId="0" borderId="0"/>
    <xf numFmtId="0" fontId="56" fillId="0" borderId="0" applyNumberFormat="0" applyFill="0" applyBorder="0" applyAlignment="0" applyProtection="0"/>
    <xf numFmtId="0" fontId="92" fillId="0" borderId="0"/>
    <xf numFmtId="0" fontId="92" fillId="0" borderId="0"/>
    <xf numFmtId="0" fontId="39" fillId="0" borderId="0">
      <alignment horizontal="left"/>
    </xf>
    <xf numFmtId="0" fontId="1" fillId="0" borderId="0"/>
    <xf numFmtId="0" fontId="4" fillId="0" borderId="0"/>
    <xf numFmtId="0" fontId="4" fillId="0" borderId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92" fillId="0" borderId="0"/>
    <xf numFmtId="0" fontId="1" fillId="0" borderId="0"/>
    <xf numFmtId="0" fontId="4" fillId="0" borderId="0"/>
    <xf numFmtId="16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42" fillId="14" borderId="0" applyNumberFormat="0" applyBorder="0" applyAlignment="0" applyProtection="0"/>
    <xf numFmtId="172" fontId="4" fillId="0" borderId="11" applyNumberFormat="0" applyAlignment="0"/>
    <xf numFmtId="0" fontId="52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4" borderId="4" applyNumberFormat="0" applyFont="0" applyAlignment="0" applyProtection="0"/>
    <xf numFmtId="0" fontId="4" fillId="29" borderId="14" applyNumberFormat="0" applyProtection="0">
      <alignment horizontal="left" vertical="center" indent="1"/>
    </xf>
    <xf numFmtId="0" fontId="4" fillId="29" borderId="14" applyNumberFormat="0" applyProtection="0">
      <alignment horizontal="left" vertical="top" indent="1"/>
    </xf>
    <xf numFmtId="0" fontId="4" fillId="22" borderId="14" applyNumberFormat="0" applyProtection="0">
      <alignment horizontal="left" vertical="center" indent="1"/>
    </xf>
    <xf numFmtId="0" fontId="4" fillId="22" borderId="14" applyNumberFormat="0" applyProtection="0">
      <alignment horizontal="left" vertical="top" indent="1"/>
    </xf>
    <xf numFmtId="0" fontId="4" fillId="31" borderId="14" applyNumberFormat="0" applyProtection="0">
      <alignment horizontal="left" vertical="center" indent="1"/>
    </xf>
    <xf numFmtId="0" fontId="4" fillId="31" borderId="14" applyNumberFormat="0" applyProtection="0">
      <alignment horizontal="left" vertical="top" indent="1"/>
    </xf>
    <xf numFmtId="0" fontId="4" fillId="32" borderId="14" applyNumberFormat="0" applyProtection="0">
      <alignment horizontal="left" vertical="center" indent="1"/>
    </xf>
    <xf numFmtId="0" fontId="4" fillId="32" borderId="14" applyNumberFormat="0" applyProtection="0">
      <alignment horizontal="left" vertical="top" indent="1"/>
    </xf>
    <xf numFmtId="0" fontId="4" fillId="4" borderId="0" applyNumberFormat="0" applyFont="0" applyBorder="0" applyAlignment="0" applyProtection="0"/>
    <xf numFmtId="0" fontId="4" fillId="15" borderId="0" applyNumberFormat="0" applyFont="0" applyBorder="0" applyAlignment="0" applyProtection="0"/>
    <xf numFmtId="0" fontId="4" fillId="6" borderId="0" applyNumberFormat="0" applyFont="0" applyBorder="0" applyAlignment="0" applyProtection="0"/>
    <xf numFmtId="0" fontId="4" fillId="6" borderId="0" applyNumberFormat="0" applyFont="0" applyBorder="0" applyAlignment="0" applyProtection="0"/>
    <xf numFmtId="0" fontId="4" fillId="0" borderId="0" applyNumberFormat="0" applyFont="0" applyFill="0" applyBorder="0" applyAlignment="0" applyProtection="0"/>
    <xf numFmtId="0" fontId="46" fillId="18" borderId="0" applyNumberFormat="0" applyBorder="0" applyAlignment="0" applyProtection="0"/>
    <xf numFmtId="0" fontId="53" fillId="15" borderId="12" applyNumberFormat="0" applyAlignment="0" applyProtection="0"/>
    <xf numFmtId="0" fontId="4" fillId="0" borderId="0"/>
    <xf numFmtId="0" fontId="45" fillId="0" borderId="0" applyNumberFormat="0" applyFill="0" applyBorder="0" applyAlignment="0" applyProtection="0"/>
    <xf numFmtId="0" fontId="39" fillId="0" borderId="0">
      <alignment horizontal="left"/>
    </xf>
    <xf numFmtId="0" fontId="47" fillId="0" borderId="8" applyNumberFormat="0" applyFill="0" applyAlignment="0" applyProtection="0"/>
    <xf numFmtId="0" fontId="48" fillId="0" borderId="9" applyNumberFormat="0" applyFill="0" applyAlignment="0" applyProtection="0"/>
    <xf numFmtId="0" fontId="49" fillId="0" borderId="10" applyNumberFormat="0" applyFill="0" applyAlignment="0" applyProtection="0"/>
    <xf numFmtId="0" fontId="49" fillId="0" borderId="0" applyNumberFormat="0" applyFill="0" applyBorder="0" applyAlignment="0" applyProtection="0"/>
    <xf numFmtId="0" fontId="44" fillId="16" borderId="3" applyNumberFormat="0" applyAlignment="0" applyProtection="0"/>
    <xf numFmtId="0" fontId="4" fillId="0" borderId="0"/>
    <xf numFmtId="0" fontId="4" fillId="4" borderId="4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9" fillId="0" borderId="0">
      <alignment horizontal="left"/>
    </xf>
    <xf numFmtId="176" fontId="66" fillId="15" borderId="0"/>
    <xf numFmtId="171" fontId="4" fillId="4" borderId="4" applyNumberFormat="0" applyFont="0" applyAlignment="0" applyProtection="0"/>
    <xf numFmtId="171" fontId="4" fillId="0" borderId="0"/>
    <xf numFmtId="171" fontId="4" fillId="0" borderId="0"/>
    <xf numFmtId="171" fontId="4" fillId="0" borderId="0"/>
    <xf numFmtId="171" fontId="4" fillId="4" borderId="4" applyNumberFormat="0" applyFont="0" applyAlignment="0" applyProtection="0"/>
    <xf numFmtId="171" fontId="4" fillId="29" borderId="14" applyNumberFormat="0" applyProtection="0">
      <alignment horizontal="left" vertical="center" indent="1"/>
    </xf>
    <xf numFmtId="171" fontId="4" fillId="29" borderId="14" applyNumberFormat="0" applyProtection="0">
      <alignment horizontal="left" vertical="top" indent="1"/>
    </xf>
    <xf numFmtId="171" fontId="4" fillId="22" borderId="14" applyNumberFormat="0" applyProtection="0">
      <alignment horizontal="left" vertical="center" indent="1"/>
    </xf>
    <xf numFmtId="171" fontId="4" fillId="22" borderId="14" applyNumberFormat="0" applyProtection="0">
      <alignment horizontal="left" vertical="top" indent="1"/>
    </xf>
    <xf numFmtId="171" fontId="4" fillId="31" borderId="14" applyNumberFormat="0" applyProtection="0">
      <alignment horizontal="left" vertical="center" indent="1"/>
    </xf>
    <xf numFmtId="171" fontId="4" fillId="31" borderId="14" applyNumberFormat="0" applyProtection="0">
      <alignment horizontal="left" vertical="top" indent="1"/>
    </xf>
    <xf numFmtId="171" fontId="4" fillId="32" borderId="14" applyNumberFormat="0" applyProtection="0">
      <alignment horizontal="left" vertical="center" indent="1"/>
    </xf>
    <xf numFmtId="171" fontId="4" fillId="32" borderId="14" applyNumberFormat="0" applyProtection="0">
      <alignment horizontal="left" vertical="top" indent="1"/>
    </xf>
    <xf numFmtId="171" fontId="4" fillId="4" borderId="0" applyNumberFormat="0" applyFont="0" applyBorder="0" applyAlignment="0" applyProtection="0"/>
    <xf numFmtId="171" fontId="4" fillId="15" borderId="0" applyNumberFormat="0" applyFont="0" applyBorder="0" applyAlignment="0" applyProtection="0"/>
    <xf numFmtId="171" fontId="4" fillId="6" borderId="0" applyNumberFormat="0" applyFont="0" applyBorder="0" applyAlignment="0" applyProtection="0"/>
    <xf numFmtId="171" fontId="4" fillId="0" borderId="0"/>
    <xf numFmtId="171" fontId="4" fillId="6" borderId="0" applyNumberFormat="0" applyFont="0" applyBorder="0" applyAlignment="0" applyProtection="0"/>
    <xf numFmtId="171" fontId="4" fillId="0" borderId="0" applyNumberFormat="0" applyFont="0" applyFill="0" applyBorder="0" applyAlignment="0" applyProtection="0"/>
    <xf numFmtId="171" fontId="4" fillId="0" borderId="0"/>
    <xf numFmtId="171" fontId="4" fillId="0" borderId="0"/>
    <xf numFmtId="0" fontId="4" fillId="0" borderId="0"/>
    <xf numFmtId="171" fontId="4" fillId="0" borderId="0"/>
    <xf numFmtId="0" fontId="4" fillId="0" borderId="0"/>
    <xf numFmtId="0" fontId="4" fillId="0" borderId="0" applyNumberFormat="0" applyFont="0" applyBorder="0" applyAlignment="0" applyProtection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1" fontId="4" fillId="0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176" fontId="66" fillId="15" borderId="0"/>
    <xf numFmtId="0" fontId="39" fillId="0" borderId="0">
      <alignment horizontal="left"/>
    </xf>
    <xf numFmtId="172" fontId="4" fillId="0" borderId="43" applyNumberFormat="0" applyAlignment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39" fillId="0" borderId="0">
      <alignment horizontal="left"/>
    </xf>
    <xf numFmtId="0" fontId="92" fillId="0" borderId="0"/>
    <xf numFmtId="0" fontId="39" fillId="0" borderId="0">
      <alignment horizontal="left"/>
    </xf>
    <xf numFmtId="0" fontId="92" fillId="0" borderId="0"/>
    <xf numFmtId="0" fontId="92" fillId="0" borderId="0"/>
    <xf numFmtId="0" fontId="92" fillId="0" borderId="0"/>
    <xf numFmtId="0" fontId="39" fillId="0" borderId="0">
      <alignment horizontal="left"/>
    </xf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172" fontId="4" fillId="0" borderId="43" applyNumberFormat="0" applyAlignment="0"/>
    <xf numFmtId="43" fontId="100" fillId="0" borderId="0" applyFont="0" applyFill="0" applyBorder="0" applyAlignment="0" applyProtection="0"/>
  </cellStyleXfs>
  <cellXfs count="892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 applyAlignme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left"/>
    </xf>
    <xf numFmtId="0" fontId="13" fillId="0" borderId="0" xfId="0" applyFont="1" applyAlignment="1"/>
    <xf numFmtId="0" fontId="0" fillId="0" borderId="0" xfId="0" applyAlignment="1"/>
    <xf numFmtId="0" fontId="8" fillId="0" borderId="0" xfId="0" applyFont="1" applyFill="1" applyAlignment="1"/>
    <xf numFmtId="0" fontId="0" fillId="0" borderId="0" xfId="0" applyFill="1" applyAlignment="1"/>
    <xf numFmtId="0" fontId="8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0" xfId="0" applyFont="1" applyFill="1" applyAlignment="1"/>
    <xf numFmtId="0" fontId="7" fillId="0" borderId="0" xfId="0" applyFont="1" applyFill="1" applyBorder="1" applyAlignment="1"/>
    <xf numFmtId="0" fontId="10" fillId="0" borderId="0" xfId="0" applyFont="1" applyFill="1" applyAlignment="1"/>
    <xf numFmtId="0" fontId="6" fillId="0" borderId="0" xfId="0" applyFont="1" applyAlignment="1"/>
    <xf numFmtId="0" fontId="9" fillId="0" borderId="0" xfId="0" applyFont="1" applyFill="1"/>
    <xf numFmtId="0" fontId="8" fillId="0" borderId="0" xfId="0" applyFont="1" applyFill="1"/>
    <xf numFmtId="168" fontId="8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/>
    </xf>
    <xf numFmtId="0" fontId="0" fillId="36" borderId="0" xfId="0" applyFill="1" applyAlignment="1"/>
    <xf numFmtId="0" fontId="8" fillId="36" borderId="0" xfId="0" applyFont="1" applyFill="1" applyAlignment="1"/>
    <xf numFmtId="0" fontId="7" fillId="36" borderId="0" xfId="0" applyFont="1" applyFill="1" applyAlignment="1"/>
    <xf numFmtId="0" fontId="8" fillId="36" borderId="0" xfId="0" applyFont="1" applyFill="1"/>
    <xf numFmtId="166" fontId="0" fillId="36" borderId="0" xfId="0" applyNumberFormat="1" applyFill="1" applyAlignment="1"/>
    <xf numFmtId="0" fontId="57" fillId="0" borderId="0" xfId="0" applyFont="1" applyAlignment="1">
      <alignment horizontal="left"/>
    </xf>
    <xf numFmtId="0" fontId="8" fillId="0" borderId="0" xfId="0" applyFont="1" applyFill="1" applyBorder="1" applyAlignment="1"/>
    <xf numFmtId="0" fontId="10" fillId="0" borderId="0" xfId="0" applyFont="1" applyFill="1" applyBorder="1" applyAlignment="1"/>
    <xf numFmtId="0" fontId="13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10" fillId="0" borderId="0" xfId="0" applyNumberFormat="1" applyFont="1" applyAlignment="1"/>
    <xf numFmtId="167" fontId="8" fillId="0" borderId="0" xfId="0" applyNumberFormat="1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60" fillId="0" borderId="0" xfId="0" applyFont="1" applyProtection="1">
      <protection hidden="1"/>
    </xf>
    <xf numFmtId="0" fontId="13" fillId="0" borderId="0" xfId="0" applyFont="1" applyFill="1" applyAlignment="1">
      <alignment horizontal="left"/>
    </xf>
    <xf numFmtId="49" fontId="10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49" fontId="10" fillId="0" borderId="0" xfId="0" applyNumberFormat="1" applyFont="1" applyFill="1" applyAlignment="1">
      <alignment horizontal="left"/>
    </xf>
    <xf numFmtId="49" fontId="62" fillId="0" borderId="0" xfId="0" applyNumberFormat="1" applyFont="1" applyBorder="1" applyAlignment="1">
      <alignment horizontal="left"/>
    </xf>
    <xf numFmtId="49" fontId="62" fillId="0" borderId="0" xfId="0" applyNumberFormat="1" applyFont="1" applyFill="1" applyBorder="1" applyAlignment="1">
      <alignment horizontal="left"/>
    </xf>
    <xf numFmtId="49" fontId="62" fillId="0" borderId="21" xfId="0" applyNumberFormat="1" applyFont="1" applyFill="1" applyBorder="1" applyAlignment="1">
      <alignment horizontal="left"/>
    </xf>
    <xf numFmtId="0" fontId="0" fillId="0" borderId="0" xfId="0" applyFill="1" applyAlignment="1">
      <alignment horizontal="right"/>
    </xf>
    <xf numFmtId="0" fontId="10" fillId="0" borderId="0" xfId="0" applyFont="1" applyFill="1" applyBorder="1" applyAlignment="1">
      <alignment horizontal="left"/>
    </xf>
    <xf numFmtId="37" fontId="65" fillId="21" borderId="0" xfId="68" applyNumberFormat="1" applyFont="1" applyFill="1" applyAlignment="1">
      <alignment horizontal="left"/>
    </xf>
    <xf numFmtId="0" fontId="10" fillId="21" borderId="0" xfId="0" applyFont="1" applyFill="1" applyAlignment="1">
      <alignment horizontal="left"/>
    </xf>
    <xf numFmtId="37" fontId="65" fillId="0" borderId="0" xfId="68" applyNumberFormat="1" applyFont="1" applyFill="1" applyAlignment="1">
      <alignment horizontal="left"/>
    </xf>
    <xf numFmtId="37" fontId="67" fillId="0" borderId="0" xfId="68" applyNumberFormat="1" applyFont="1" applyFill="1" applyAlignment="1">
      <alignment horizontal="left" vertical="top"/>
    </xf>
    <xf numFmtId="37" fontId="65" fillId="0" borderId="0" xfId="68" applyNumberFormat="1" applyFont="1" applyFill="1" applyAlignment="1">
      <alignment horizontal="right"/>
    </xf>
    <xf numFmtId="37" fontId="68" fillId="0" borderId="0" xfId="67" applyNumberFormat="1" applyFont="1" applyFill="1" applyAlignment="1">
      <alignment horizontal="left"/>
    </xf>
    <xf numFmtId="37" fontId="67" fillId="0" borderId="0" xfId="68" applyNumberFormat="1" applyFont="1" applyFill="1" applyAlignment="1">
      <alignment horizontal="right" vertical="top"/>
    </xf>
    <xf numFmtId="37" fontId="65" fillId="0" borderId="0" xfId="67" applyNumberFormat="1" applyFont="1" applyFill="1" applyAlignment="1">
      <alignment horizontal="left"/>
    </xf>
    <xf numFmtId="37" fontId="65" fillId="0" borderId="0" xfId="68" applyNumberFormat="1" applyFont="1" applyFill="1" applyBorder="1" applyAlignment="1">
      <alignment horizontal="left"/>
    </xf>
    <xf numFmtId="37" fontId="65" fillId="0" borderId="0" xfId="69" applyNumberFormat="1" applyFont="1" applyFill="1" applyBorder="1" applyAlignment="1">
      <alignment horizontal="left"/>
    </xf>
    <xf numFmtId="37" fontId="69" fillId="0" borderId="0" xfId="67" applyNumberFormat="1" applyFont="1" applyFill="1" applyBorder="1" applyAlignment="1">
      <alignment horizontal="left"/>
    </xf>
    <xf numFmtId="37" fontId="69" fillId="0" borderId="0" xfId="67" applyNumberFormat="1" applyFont="1" applyFill="1" applyBorder="1" applyAlignment="1">
      <alignment horizontal="center"/>
    </xf>
    <xf numFmtId="37" fontId="68" fillId="0" borderId="0" xfId="67" applyNumberFormat="1" applyFont="1" applyFill="1" applyBorder="1" applyAlignment="1">
      <alignment horizontal="right"/>
    </xf>
    <xf numFmtId="37" fontId="70" fillId="0" borderId="0" xfId="67" applyNumberFormat="1" applyFont="1" applyFill="1" applyBorder="1" applyAlignment="1">
      <alignment horizontal="right" vertical="top"/>
    </xf>
    <xf numFmtId="0" fontId="65" fillId="0" borderId="0" xfId="68" applyNumberFormat="1" applyFont="1" applyFill="1" applyAlignment="1">
      <alignment horizontal="left"/>
    </xf>
    <xf numFmtId="178" fontId="67" fillId="0" borderId="0" xfId="67" applyNumberFormat="1" applyFont="1" applyFill="1" applyBorder="1" applyAlignment="1">
      <alignment horizontal="left" vertical="top"/>
    </xf>
    <xf numFmtId="0" fontId="68" fillId="0" borderId="0" xfId="68" applyNumberFormat="1" applyFont="1" applyFill="1" applyAlignment="1">
      <alignment horizontal="left"/>
    </xf>
    <xf numFmtId="37" fontId="65" fillId="0" borderId="23" xfId="67" applyNumberFormat="1" applyFont="1" applyFill="1" applyBorder="1" applyAlignment="1">
      <alignment horizontal="left"/>
    </xf>
    <xf numFmtId="37" fontId="65" fillId="0" borderId="23" xfId="67" applyNumberFormat="1" applyFont="1" applyFill="1" applyBorder="1" applyAlignment="1">
      <alignment horizontal="center"/>
    </xf>
    <xf numFmtId="37" fontId="68" fillId="0" borderId="23" xfId="67" applyNumberFormat="1" applyFont="1" applyFill="1" applyBorder="1" applyAlignment="1">
      <alignment horizontal="right"/>
    </xf>
    <xf numFmtId="37" fontId="68" fillId="0" borderId="11" xfId="67" applyNumberFormat="1" applyFont="1" applyFill="1" applyBorder="1" applyAlignment="1">
      <alignment horizontal="right"/>
    </xf>
    <xf numFmtId="37" fontId="65" fillId="0" borderId="11" xfId="67" applyNumberFormat="1" applyFont="1" applyFill="1" applyBorder="1" applyAlignment="1">
      <alignment horizontal="right"/>
    </xf>
    <xf numFmtId="37" fontId="67" fillId="0" borderId="0" xfId="67" applyNumberFormat="1" applyFont="1" applyFill="1" applyBorder="1" applyAlignment="1">
      <alignment horizontal="right" vertical="top"/>
    </xf>
    <xf numFmtId="37" fontId="65" fillId="0" borderId="0" xfId="67" applyNumberFormat="1" applyFont="1" applyFill="1" applyBorder="1" applyAlignment="1">
      <alignment horizontal="center"/>
    </xf>
    <xf numFmtId="37" fontId="65" fillId="0" borderId="0" xfId="67" applyNumberFormat="1" applyFont="1" applyFill="1" applyBorder="1" applyAlignment="1">
      <alignment horizontal="right"/>
    </xf>
    <xf numFmtId="176" fontId="68" fillId="0" borderId="0" xfId="67" applyFont="1" applyFill="1" applyBorder="1" applyAlignment="1">
      <alignment horizontal="right"/>
    </xf>
    <xf numFmtId="37" fontId="65" fillId="0" borderId="11" xfId="67" applyNumberFormat="1" applyFont="1" applyFill="1" applyBorder="1" applyAlignment="1">
      <alignment horizontal="left"/>
    </xf>
    <xf numFmtId="37" fontId="65" fillId="0" borderId="0" xfId="67" applyNumberFormat="1" applyFont="1" applyFill="1" applyBorder="1" applyAlignment="1"/>
    <xf numFmtId="37" fontId="65" fillId="0" borderId="23" xfId="67" applyNumberFormat="1" applyFont="1" applyFill="1" applyBorder="1" applyAlignment="1"/>
    <xf numFmtId="37" fontId="68" fillId="0" borderId="0" xfId="67" applyNumberFormat="1" applyFont="1" applyFill="1" applyBorder="1" applyAlignment="1">
      <alignment horizontal="center"/>
    </xf>
    <xf numFmtId="37" fontId="65" fillId="0" borderId="13" xfId="67" applyNumberFormat="1" applyFont="1" applyFill="1" applyBorder="1" applyAlignment="1">
      <alignment horizontal="left"/>
    </xf>
    <xf numFmtId="37" fontId="68" fillId="0" borderId="24" xfId="67" applyNumberFormat="1" applyFont="1" applyFill="1" applyBorder="1" applyAlignment="1">
      <alignment horizontal="left"/>
    </xf>
    <xf numFmtId="176" fontId="68" fillId="0" borderId="24" xfId="67" applyFont="1" applyFill="1" applyBorder="1" applyAlignment="1">
      <alignment horizontal="right"/>
    </xf>
    <xf numFmtId="37" fontId="65" fillId="0" borderId="13" xfId="67" applyNumberFormat="1" applyFont="1" applyFill="1" applyBorder="1" applyAlignment="1">
      <alignment horizontal="right"/>
    </xf>
    <xf numFmtId="176" fontId="65" fillId="0" borderId="0" xfId="67" applyFont="1" applyFill="1" applyBorder="1" applyAlignment="1">
      <alignment horizontal="right"/>
    </xf>
    <xf numFmtId="37" fontId="65" fillId="0" borderId="24" xfId="67" applyNumberFormat="1" applyFont="1" applyFill="1" applyBorder="1" applyAlignment="1">
      <alignment horizontal="left"/>
    </xf>
    <xf numFmtId="39" fontId="68" fillId="0" borderId="0" xfId="67" applyNumberFormat="1" applyFont="1" applyFill="1" applyBorder="1" applyAlignment="1">
      <alignment horizontal="right"/>
    </xf>
    <xf numFmtId="39" fontId="65" fillId="0" borderId="0" xfId="67" applyNumberFormat="1" applyFont="1" applyFill="1" applyBorder="1" applyAlignment="1">
      <alignment horizontal="right"/>
    </xf>
    <xf numFmtId="0" fontId="10" fillId="37" borderId="0" xfId="0" applyFont="1" applyFill="1" applyBorder="1" applyAlignment="1">
      <alignment horizontal="left"/>
    </xf>
    <xf numFmtId="37" fontId="65" fillId="0" borderId="13" xfId="67" applyNumberFormat="1" applyFont="1" applyFill="1" applyBorder="1" applyAlignment="1">
      <alignment horizontal="center"/>
    </xf>
    <xf numFmtId="176" fontId="68" fillId="0" borderId="13" xfId="67" applyFont="1" applyFill="1" applyBorder="1" applyAlignment="1">
      <alignment horizontal="right"/>
    </xf>
    <xf numFmtId="37" fontId="64" fillId="0" borderId="0" xfId="68" applyNumberFormat="1" applyFont="1" applyFill="1" applyAlignment="1">
      <alignment horizontal="left"/>
    </xf>
    <xf numFmtId="37" fontId="65" fillId="0" borderId="0" xfId="68" applyNumberFormat="1" applyFont="1" applyFill="1" applyAlignment="1">
      <alignment horizontal="center"/>
    </xf>
    <xf numFmtId="37" fontId="68" fillId="0" borderId="0" xfId="68" applyNumberFormat="1" applyFont="1" applyFill="1" applyAlignment="1">
      <alignment horizontal="right"/>
    </xf>
    <xf numFmtId="37" fontId="68" fillId="0" borderId="0" xfId="68" applyNumberFormat="1" applyFont="1" applyFill="1" applyAlignment="1">
      <alignment horizontal="left"/>
    </xf>
    <xf numFmtId="37" fontId="71" fillId="0" borderId="0" xfId="68" applyNumberFormat="1" applyFont="1" applyFill="1" applyAlignment="1">
      <alignment horizontal="right"/>
    </xf>
    <xf numFmtId="37" fontId="72" fillId="0" borderId="0" xfId="68" applyNumberFormat="1" applyFont="1" applyFill="1" applyAlignment="1">
      <alignment horizontal="right" vertical="top"/>
    </xf>
    <xf numFmtId="176" fontId="65" fillId="0" borderId="7" xfId="67" applyFont="1" applyFill="1" applyBorder="1" applyAlignment="1">
      <alignment horizontal="right"/>
    </xf>
    <xf numFmtId="37" fontId="67" fillId="0" borderId="23" xfId="67" applyNumberFormat="1" applyFont="1" applyFill="1" applyBorder="1" applyAlignment="1">
      <alignment horizontal="left" vertical="top"/>
    </xf>
    <xf numFmtId="176" fontId="68" fillId="0" borderId="0" xfId="67" applyNumberFormat="1" applyFont="1" applyFill="1" applyAlignment="1">
      <alignment horizontal="left"/>
    </xf>
    <xf numFmtId="0" fontId="10" fillId="0" borderId="0" xfId="68">
      <alignment vertical="center"/>
    </xf>
    <xf numFmtId="0" fontId="65" fillId="0" borderId="0" xfId="68" applyFont="1" applyFill="1" applyAlignment="1"/>
    <xf numFmtId="37" fontId="69" fillId="0" borderId="0" xfId="67" applyNumberFormat="1" applyFont="1" applyFill="1" applyAlignment="1">
      <alignment horizontal="right"/>
    </xf>
    <xf numFmtId="176" fontId="70" fillId="0" borderId="0" xfId="67" applyNumberFormat="1" applyFont="1" applyFill="1" applyBorder="1" applyAlignment="1">
      <alignment horizontal="right" vertical="top"/>
    </xf>
    <xf numFmtId="0" fontId="65" fillId="0" borderId="0" xfId="68" applyFont="1" applyFill="1" applyAlignment="1">
      <alignment horizontal="center"/>
    </xf>
    <xf numFmtId="0" fontId="65" fillId="0" borderId="0" xfId="69" applyFont="1" applyFill="1" applyAlignment="1">
      <alignment horizontal="left"/>
    </xf>
    <xf numFmtId="0" fontId="68" fillId="0" borderId="0" xfId="67" applyNumberFormat="1" applyFont="1" applyFill="1" applyBorder="1" applyAlignment="1">
      <alignment horizontal="center"/>
    </xf>
    <xf numFmtId="0" fontId="65" fillId="0" borderId="0" xfId="67" applyNumberFormat="1" applyFont="1" applyFill="1" applyAlignment="1">
      <alignment horizontal="center"/>
    </xf>
    <xf numFmtId="176" fontId="70" fillId="0" borderId="0" xfId="67" applyFont="1" applyFill="1" applyBorder="1" applyAlignment="1">
      <alignment horizontal="right" vertical="top"/>
    </xf>
    <xf numFmtId="0" fontId="9" fillId="0" borderId="0" xfId="0" applyFont="1" applyBorder="1" applyAlignment="1">
      <alignment horizontal="left" indent="1"/>
    </xf>
    <xf numFmtId="0" fontId="65" fillId="0" borderId="0" xfId="67" applyNumberFormat="1" applyFont="1" applyFill="1" applyBorder="1" applyAlignment="1">
      <alignment horizontal="center"/>
    </xf>
    <xf numFmtId="176" fontId="68" fillId="0" borderId="7" xfId="67" applyNumberFormat="1" applyFont="1" applyFill="1" applyBorder="1" applyAlignment="1">
      <alignment horizontal="left"/>
    </xf>
    <xf numFmtId="176" fontId="70" fillId="0" borderId="7" xfId="67" applyFont="1" applyFill="1" applyBorder="1" applyAlignment="1">
      <alignment horizontal="right" vertical="top"/>
    </xf>
    <xf numFmtId="0" fontId="65" fillId="0" borderId="13" xfId="67" applyNumberFormat="1" applyFont="1" applyFill="1" applyBorder="1" applyAlignment="1">
      <alignment horizontal="center"/>
    </xf>
    <xf numFmtId="176" fontId="68" fillId="0" borderId="0" xfId="67" applyNumberFormat="1" applyFont="1" applyFill="1" applyBorder="1" applyAlignment="1">
      <alignment horizontal="left"/>
    </xf>
    <xf numFmtId="176" fontId="67" fillId="0" borderId="7" xfId="67" applyFont="1" applyFill="1" applyBorder="1" applyAlignment="1">
      <alignment horizontal="right" vertical="top"/>
    </xf>
    <xf numFmtId="176" fontId="67" fillId="0" borderId="0" xfId="67" applyFont="1" applyFill="1" applyBorder="1" applyAlignment="1">
      <alignment vertical="top"/>
    </xf>
    <xf numFmtId="176" fontId="68" fillId="0" borderId="13" xfId="67" applyFont="1" applyFill="1" applyBorder="1" applyAlignment="1">
      <alignment horizontal="left"/>
    </xf>
    <xf numFmtId="176" fontId="67" fillId="0" borderId="24" xfId="67" applyFont="1" applyFill="1" applyBorder="1" applyAlignment="1">
      <alignment horizontal="right" vertical="top"/>
    </xf>
    <xf numFmtId="0" fontId="67" fillId="0" borderId="0" xfId="68" applyFont="1" applyFill="1" applyAlignment="1">
      <alignment vertical="top"/>
    </xf>
    <xf numFmtId="0" fontId="71" fillId="0" borderId="0" xfId="68" applyNumberFormat="1" applyFont="1" applyFill="1" applyAlignment="1">
      <alignment horizontal="left"/>
    </xf>
    <xf numFmtId="0" fontId="71" fillId="0" borderId="0" xfId="68" applyFont="1" applyFill="1" applyAlignment="1"/>
    <xf numFmtId="0" fontId="72" fillId="0" borderId="0" xfId="68" applyFont="1" applyFill="1" applyAlignment="1">
      <alignment vertical="top"/>
    </xf>
    <xf numFmtId="37" fontId="65" fillId="37" borderId="0" xfId="68" applyNumberFormat="1" applyFont="1" applyFill="1" applyAlignment="1">
      <alignment horizontal="left"/>
    </xf>
    <xf numFmtId="0" fontId="10" fillId="37" borderId="0" xfId="0" applyFont="1" applyFill="1" applyAlignment="1">
      <alignment horizontal="left"/>
    </xf>
    <xf numFmtId="0" fontId="5" fillId="37" borderId="0" xfId="68" applyFont="1" applyFill="1">
      <alignment vertical="center"/>
    </xf>
    <xf numFmtId="0" fontId="8" fillId="37" borderId="0" xfId="0" applyFont="1" applyFill="1" applyAlignment="1">
      <alignment horizontal="center"/>
    </xf>
    <xf numFmtId="0" fontId="7" fillId="37" borderId="0" xfId="0" applyFont="1" applyFill="1" applyAlignment="1">
      <alignment horizontal="center"/>
    </xf>
    <xf numFmtId="0" fontId="10" fillId="37" borderId="0" xfId="68" applyFont="1" applyFill="1">
      <alignment vertical="center"/>
    </xf>
    <xf numFmtId="0" fontId="8" fillId="37" borderId="0" xfId="0" applyFont="1" applyFill="1" applyBorder="1" applyAlignment="1">
      <alignment horizontal="center"/>
    </xf>
    <xf numFmtId="0" fontId="8" fillId="0" borderId="0" xfId="68" applyFont="1">
      <alignment vertical="center"/>
    </xf>
    <xf numFmtId="177" fontId="65" fillId="0" borderId="0" xfId="68" applyNumberFormat="1" applyFont="1" applyFill="1" applyAlignment="1">
      <alignment horizontal="left"/>
    </xf>
    <xf numFmtId="177" fontId="65" fillId="0" borderId="0" xfId="68" applyNumberFormat="1" applyFont="1" applyFill="1" applyAlignment="1">
      <alignment horizontal="center"/>
    </xf>
    <xf numFmtId="0" fontId="10" fillId="21" borderId="0" xfId="0" applyFont="1" applyFill="1" applyAlignment="1">
      <alignment horizontal="center"/>
    </xf>
    <xf numFmtId="0" fontId="10" fillId="21" borderId="0" xfId="0" applyFont="1" applyFill="1" applyBorder="1" applyAlignment="1">
      <alignment horizontal="center"/>
    </xf>
    <xf numFmtId="37" fontId="65" fillId="0" borderId="0" xfId="68" applyNumberFormat="1" applyFont="1" applyFill="1" applyBorder="1" applyAlignment="1">
      <alignment horizontal="center"/>
    </xf>
    <xf numFmtId="0" fontId="65" fillId="0" borderId="0" xfId="68" applyNumberFormat="1" applyFont="1" applyFill="1" applyAlignment="1">
      <alignment horizontal="center"/>
    </xf>
    <xf numFmtId="0" fontId="10" fillId="0" borderId="0" xfId="68" applyAlignment="1">
      <alignment horizontal="center" vertical="center"/>
    </xf>
    <xf numFmtId="49" fontId="10" fillId="21" borderId="0" xfId="0" applyNumberFormat="1" applyFont="1" applyFill="1" applyAlignment="1">
      <alignment horizontal="center"/>
    </xf>
    <xf numFmtId="0" fontId="13" fillId="0" borderId="26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37" fontId="68" fillId="0" borderId="13" xfId="67" applyNumberFormat="1" applyFont="1" applyFill="1" applyBorder="1" applyAlignment="1">
      <alignment horizontal="left"/>
    </xf>
    <xf numFmtId="176" fontId="68" fillId="0" borderId="0" xfId="67" quotePrefix="1" applyNumberFormat="1" applyFont="1" applyFill="1" applyAlignment="1">
      <alignment horizontal="right"/>
    </xf>
    <xf numFmtId="37" fontId="65" fillId="0" borderId="0" xfId="68" applyNumberFormat="1" applyFont="1" applyFill="1" applyAlignment="1" applyProtection="1">
      <alignment horizontal="left"/>
      <protection locked="0"/>
    </xf>
    <xf numFmtId="5" fontId="65" fillId="0" borderId="0" xfId="68" applyNumberFormat="1" applyFont="1" applyFill="1" applyAlignment="1" applyProtection="1">
      <alignment horizontal="left"/>
      <protection locked="0"/>
    </xf>
    <xf numFmtId="37" fontId="65" fillId="0" borderId="0" xfId="68" applyNumberFormat="1" applyFont="1" applyFill="1" applyBorder="1" applyAlignment="1" applyProtection="1">
      <alignment horizontal="left"/>
      <protection locked="0"/>
    </xf>
    <xf numFmtId="5" fontId="65" fillId="0" borderId="0" xfId="68" applyNumberFormat="1" applyFont="1" applyFill="1" applyBorder="1" applyAlignment="1" applyProtection="1">
      <alignment horizontal="left"/>
      <protection locked="0"/>
    </xf>
    <xf numFmtId="1" fontId="65" fillId="0" borderId="23" xfId="67" quotePrefix="1" applyNumberFormat="1" applyFont="1" applyFill="1" applyBorder="1" applyAlignment="1" applyProtection="1">
      <alignment horizontal="right"/>
      <protection locked="0"/>
    </xf>
    <xf numFmtId="37" fontId="65" fillId="0" borderId="11" xfId="67" applyNumberFormat="1" applyFont="1" applyFill="1" applyBorder="1" applyAlignment="1" applyProtection="1">
      <alignment horizontal="right"/>
      <protection locked="0"/>
    </xf>
    <xf numFmtId="37" fontId="65" fillId="0" borderId="0" xfId="67" applyNumberFormat="1" applyFont="1" applyFill="1" applyBorder="1" applyAlignment="1" applyProtection="1">
      <alignment horizontal="right"/>
      <protection locked="0"/>
    </xf>
    <xf numFmtId="176" fontId="68" fillId="0" borderId="0" xfId="67" applyFont="1" applyFill="1" applyBorder="1" applyAlignment="1" applyProtection="1">
      <alignment horizontal="right"/>
      <protection locked="0"/>
    </xf>
    <xf numFmtId="37" fontId="65" fillId="0" borderId="0" xfId="67" applyNumberFormat="1" applyFont="1" applyFill="1" applyAlignment="1" applyProtection="1">
      <alignment horizontal="left"/>
      <protection locked="0"/>
    </xf>
    <xf numFmtId="37" fontId="65" fillId="0" borderId="23" xfId="67" applyNumberFormat="1" applyFont="1" applyFill="1" applyBorder="1" applyAlignment="1" applyProtection="1">
      <alignment horizontal="right"/>
      <protection locked="0"/>
    </xf>
    <xf numFmtId="176" fontId="65" fillId="0" borderId="0" xfId="67" applyFont="1" applyFill="1" applyBorder="1" applyAlignment="1" applyProtection="1">
      <alignment horizontal="right"/>
      <protection locked="0"/>
    </xf>
    <xf numFmtId="39" fontId="65" fillId="0" borderId="0" xfId="67" applyNumberFormat="1" applyFont="1" applyFill="1" applyBorder="1" applyAlignment="1" applyProtection="1">
      <alignment horizontal="right"/>
      <protection locked="0"/>
    </xf>
    <xf numFmtId="37" fontId="65" fillId="0" borderId="0" xfId="68" applyNumberFormat="1" applyFont="1" applyFill="1" applyAlignment="1" applyProtection="1">
      <alignment horizontal="right"/>
      <protection locked="0"/>
    </xf>
    <xf numFmtId="172" fontId="68" fillId="0" borderId="24" xfId="67" applyNumberFormat="1" applyFont="1" applyFill="1" applyBorder="1" applyAlignment="1">
      <alignment horizontal="right"/>
    </xf>
    <xf numFmtId="172" fontId="68" fillId="0" borderId="0" xfId="67" applyNumberFormat="1" applyFont="1" applyFill="1" applyBorder="1" applyAlignment="1">
      <alignment horizontal="right"/>
    </xf>
    <xf numFmtId="172" fontId="68" fillId="0" borderId="13" xfId="67" applyNumberFormat="1" applyFont="1" applyFill="1" applyBorder="1" applyAlignment="1">
      <alignment horizontal="right"/>
    </xf>
    <xf numFmtId="44" fontId="68" fillId="0" borderId="0" xfId="67" applyNumberFormat="1" applyFont="1" applyFill="1" applyBorder="1" applyAlignment="1">
      <alignment horizontal="right"/>
    </xf>
    <xf numFmtId="44" fontId="68" fillId="0" borderId="13" xfId="67" applyNumberFormat="1" applyFont="1" applyFill="1" applyBorder="1" applyAlignment="1">
      <alignment horizontal="right"/>
    </xf>
    <xf numFmtId="172" fontId="65" fillId="0" borderId="0" xfId="67" applyNumberFormat="1" applyFont="1" applyFill="1" applyBorder="1" applyAlignment="1">
      <alignment horizontal="right"/>
    </xf>
    <xf numFmtId="172" fontId="65" fillId="0" borderId="13" xfId="67" applyNumberFormat="1" applyFont="1" applyFill="1" applyBorder="1" applyAlignment="1">
      <alignment horizontal="right"/>
    </xf>
    <xf numFmtId="172" fontId="65" fillId="0" borderId="24" xfId="67" applyNumberFormat="1" applyFont="1" applyFill="1" applyBorder="1" applyAlignment="1">
      <alignment horizontal="right"/>
    </xf>
    <xf numFmtId="44" fontId="65" fillId="0" borderId="0" xfId="67" applyNumberFormat="1" applyFont="1" applyFill="1" applyBorder="1" applyAlignment="1">
      <alignment horizontal="right"/>
    </xf>
    <xf numFmtId="44" fontId="65" fillId="0" borderId="13" xfId="67" applyNumberFormat="1" applyFont="1" applyFill="1" applyBorder="1" applyAlignment="1">
      <alignment horizontal="right"/>
    </xf>
    <xf numFmtId="170" fontId="65" fillId="0" borderId="0" xfId="67" applyNumberFormat="1" applyFont="1" applyFill="1" applyBorder="1" applyAlignment="1" applyProtection="1">
      <alignment horizontal="right"/>
      <protection locked="0"/>
    </xf>
    <xf numFmtId="0" fontId="65" fillId="0" borderId="0" xfId="68" applyFont="1" applyFill="1" applyAlignment="1" applyProtection="1">
      <protection locked="0"/>
    </xf>
    <xf numFmtId="176" fontId="65" fillId="0" borderId="0" xfId="67" applyNumberFormat="1" applyFont="1" applyFill="1" applyAlignment="1" applyProtection="1">
      <alignment horizontal="center"/>
      <protection locked="0"/>
    </xf>
    <xf numFmtId="0" fontId="65" fillId="0" borderId="0" xfId="68" applyFont="1" applyFill="1" applyAlignment="1" applyProtection="1">
      <alignment horizontal="center"/>
      <protection locked="0"/>
    </xf>
    <xf numFmtId="0" fontId="65" fillId="0" borderId="0" xfId="68" quotePrefix="1" applyFont="1" applyAlignment="1" applyProtection="1">
      <alignment horizontal="center"/>
      <protection locked="0"/>
    </xf>
    <xf numFmtId="0" fontId="65" fillId="0" borderId="23" xfId="68" applyFont="1" applyBorder="1" applyAlignment="1" applyProtection="1">
      <alignment horizontal="center"/>
      <protection locked="0"/>
    </xf>
    <xf numFmtId="0" fontId="65" fillId="0" borderId="0" xfId="67" applyNumberFormat="1" applyFont="1" applyFill="1" applyBorder="1" applyAlignment="1" applyProtection="1">
      <alignment horizontal="center"/>
      <protection locked="0"/>
    </xf>
    <xf numFmtId="0" fontId="65" fillId="0" borderId="0" xfId="67" applyNumberFormat="1" applyFont="1" applyFill="1" applyBorder="1" applyAlignment="1" applyProtection="1">
      <alignment horizontal="left"/>
      <protection locked="0"/>
    </xf>
    <xf numFmtId="172" fontId="65" fillId="0" borderId="0" xfId="67" applyNumberFormat="1" applyFont="1" applyFill="1" applyBorder="1" applyAlignment="1" applyProtection="1">
      <alignment horizontal="right"/>
      <protection locked="0"/>
    </xf>
    <xf numFmtId="0" fontId="65" fillId="0" borderId="0" xfId="68" applyFont="1" applyFill="1" applyAlignment="1" applyProtection="1">
      <alignment horizontal="right"/>
      <protection locked="0"/>
    </xf>
    <xf numFmtId="37" fontId="65" fillId="0" borderId="0" xfId="68" applyNumberFormat="1" applyFont="1" applyFill="1" applyAlignment="1" applyProtection="1">
      <alignment horizontal="center"/>
      <protection locked="0"/>
    </xf>
    <xf numFmtId="37" fontId="68" fillId="0" borderId="0" xfId="67" applyNumberFormat="1" applyFont="1" applyFill="1" applyAlignment="1" applyProtection="1">
      <alignment horizontal="left"/>
      <protection locked="0"/>
    </xf>
    <xf numFmtId="37" fontId="67" fillId="0" borderId="0" xfId="67" applyNumberFormat="1" applyFont="1" applyFill="1" applyAlignment="1" applyProtection="1">
      <alignment horizontal="left" vertical="top"/>
      <protection locked="0"/>
    </xf>
    <xf numFmtId="37" fontId="65" fillId="0" borderId="0" xfId="67" applyNumberFormat="1" applyFont="1" applyFill="1" applyBorder="1" applyAlignment="1" applyProtection="1">
      <alignment horizontal="left"/>
      <protection locked="0"/>
    </xf>
    <xf numFmtId="37" fontId="65" fillId="0" borderId="23" xfId="67" applyNumberFormat="1" applyFont="1" applyFill="1" applyBorder="1" applyAlignment="1" applyProtection="1">
      <alignment horizontal="center"/>
      <protection locked="0"/>
    </xf>
    <xf numFmtId="37" fontId="65" fillId="0" borderId="0" xfId="67" applyNumberFormat="1" applyFont="1" applyFill="1" applyBorder="1" applyAlignment="1" applyProtection="1">
      <alignment horizontal="center"/>
      <protection locked="0"/>
    </xf>
    <xf numFmtId="37" fontId="68" fillId="0" borderId="0" xfId="68" applyNumberFormat="1" applyFont="1" applyFill="1" applyAlignment="1" applyProtection="1">
      <alignment horizontal="right"/>
      <protection locked="0"/>
    </xf>
    <xf numFmtId="37" fontId="65" fillId="0" borderId="24" xfId="67" applyNumberFormat="1" applyFont="1" applyFill="1" applyBorder="1" applyAlignment="1" applyProtection="1">
      <alignment horizontal="center"/>
      <protection locked="0"/>
    </xf>
    <xf numFmtId="37" fontId="65" fillId="0" borderId="24" xfId="67" applyNumberFormat="1" applyFont="1" applyFill="1" applyBorder="1" applyAlignment="1" applyProtection="1">
      <alignment horizontal="right"/>
      <protection locked="0"/>
    </xf>
    <xf numFmtId="172" fontId="68" fillId="0" borderId="0" xfId="67" applyNumberFormat="1" applyFont="1" applyFill="1" applyBorder="1" applyAlignment="1" applyProtection="1">
      <alignment horizontal="right"/>
      <protection locked="0"/>
    </xf>
    <xf numFmtId="0" fontId="13" fillId="0" borderId="27" xfId="0" applyFont="1" applyBorder="1" applyAlignment="1">
      <alignment horizontal="center"/>
    </xf>
    <xf numFmtId="0" fontId="13" fillId="0" borderId="28" xfId="0" applyFont="1" applyBorder="1" applyAlignment="1">
      <alignment horizontal="center"/>
    </xf>
    <xf numFmtId="49" fontId="62" fillId="0" borderId="29" xfId="0" applyNumberFormat="1" applyFont="1" applyFill="1" applyBorder="1" applyAlignment="1">
      <alignment horizontal="left"/>
    </xf>
    <xf numFmtId="0" fontId="62" fillId="0" borderId="30" xfId="0" applyFont="1" applyFill="1" applyBorder="1"/>
    <xf numFmtId="0" fontId="62" fillId="0" borderId="0" xfId="0" applyFont="1" applyFill="1" applyBorder="1"/>
    <xf numFmtId="0" fontId="62" fillId="0" borderId="21" xfId="0" applyFont="1" applyFill="1" applyBorder="1"/>
    <xf numFmtId="0" fontId="62" fillId="0" borderId="31" xfId="0" applyFont="1" applyFill="1" applyBorder="1"/>
    <xf numFmtId="0" fontId="0" fillId="0" borderId="0" xfId="0" applyFill="1" applyBorder="1"/>
    <xf numFmtId="0" fontId="0" fillId="0" borderId="31" xfId="0" applyFill="1" applyBorder="1"/>
    <xf numFmtId="0" fontId="0" fillId="0" borderId="21" xfId="0" applyFill="1" applyBorder="1"/>
    <xf numFmtId="0" fontId="62" fillId="0" borderId="29" xfId="0" applyFont="1" applyFill="1" applyBorder="1" applyAlignment="1"/>
    <xf numFmtId="0" fontId="62" fillId="0" borderId="0" xfId="0" applyFont="1" applyFill="1" applyBorder="1" applyAlignment="1"/>
    <xf numFmtId="0" fontId="0" fillId="0" borderId="29" xfId="0" applyBorder="1" applyAlignment="1"/>
    <xf numFmtId="0" fontId="0" fillId="0" borderId="0" xfId="0" applyBorder="1" applyAlignment="1"/>
    <xf numFmtId="0" fontId="62" fillId="0" borderId="30" xfId="0" applyFont="1" applyBorder="1"/>
    <xf numFmtId="0" fontId="0" fillId="0" borderId="0" xfId="0" applyBorder="1"/>
    <xf numFmtId="0" fontId="0" fillId="0" borderId="21" xfId="0" applyBorder="1"/>
    <xf numFmtId="0" fontId="0" fillId="0" borderId="31" xfId="0" applyBorder="1"/>
    <xf numFmtId="0" fontId="0" fillId="0" borderId="30" xfId="0" applyBorder="1"/>
    <xf numFmtId="0" fontId="0" fillId="0" borderId="30" xfId="0" applyBorder="1" applyAlignment="1"/>
    <xf numFmtId="0" fontId="0" fillId="0" borderId="21" xfId="0" applyBorder="1" applyAlignment="1"/>
    <xf numFmtId="0" fontId="0" fillId="0" borderId="31" xfId="0" applyBorder="1" applyAlignment="1"/>
    <xf numFmtId="0" fontId="8" fillId="0" borderId="29" xfId="0" applyFont="1" applyFill="1" applyBorder="1" applyAlignment="1">
      <alignment horizontal="center"/>
    </xf>
    <xf numFmtId="0" fontId="8" fillId="0" borderId="32" xfId="0" applyFont="1" applyFill="1" applyBorder="1" applyAlignment="1">
      <alignment horizontal="center"/>
    </xf>
    <xf numFmtId="0" fontId="10" fillId="0" borderId="13" xfId="0" applyFont="1" applyFill="1" applyBorder="1" applyAlignment="1"/>
    <xf numFmtId="0" fontId="8" fillId="0" borderId="13" xfId="0" applyFont="1" applyFill="1" applyBorder="1" applyAlignment="1"/>
    <xf numFmtId="0" fontId="8" fillId="0" borderId="13" xfId="0" applyFont="1" applyFill="1" applyBorder="1" applyAlignment="1">
      <alignment horizontal="center"/>
    </xf>
    <xf numFmtId="0" fontId="0" fillId="0" borderId="33" xfId="0" applyBorder="1" applyAlignment="1"/>
    <xf numFmtId="0" fontId="0" fillId="0" borderId="13" xfId="0" applyBorder="1" applyAlignment="1"/>
    <xf numFmtId="0" fontId="0" fillId="0" borderId="34" xfId="0" applyBorder="1" applyAlignment="1"/>
    <xf numFmtId="0" fontId="0" fillId="0" borderId="35" xfId="0" applyBorder="1" applyAlignment="1"/>
    <xf numFmtId="37" fontId="68" fillId="0" borderId="0" xfId="67" applyNumberFormat="1" applyFont="1" applyFill="1" applyAlignment="1"/>
    <xf numFmtId="176" fontId="67" fillId="0" borderId="0" xfId="67" applyNumberFormat="1" applyFont="1" applyFill="1" applyBorder="1" applyAlignment="1">
      <alignment vertical="top"/>
    </xf>
    <xf numFmtId="37" fontId="68" fillId="0" borderId="0" xfId="67" applyNumberFormat="1" applyFont="1" applyFill="1" applyAlignment="1" applyProtection="1">
      <protection locked="0"/>
    </xf>
    <xf numFmtId="176" fontId="68" fillId="0" borderId="0" xfId="67" applyNumberFormat="1" applyFont="1" applyFill="1" applyAlignment="1"/>
    <xf numFmtId="37" fontId="69" fillId="0" borderId="0" xfId="67" applyNumberFormat="1" applyFont="1" applyFill="1" applyAlignment="1"/>
    <xf numFmtId="37" fontId="68" fillId="0" borderId="0" xfId="67" applyNumberFormat="1" applyFont="1" applyFill="1" applyBorder="1" applyAlignment="1"/>
    <xf numFmtId="176" fontId="70" fillId="0" borderId="0" xfId="67" applyNumberFormat="1" applyFont="1" applyFill="1" applyBorder="1" applyAlignment="1">
      <alignment vertical="top"/>
    </xf>
    <xf numFmtId="37" fontId="65" fillId="0" borderId="0" xfId="67" applyNumberFormat="1" applyFont="1" applyFill="1" applyAlignment="1" applyProtection="1">
      <protection locked="0"/>
    </xf>
    <xf numFmtId="37" fontId="65" fillId="0" borderId="0" xfId="67" applyNumberFormat="1" applyFont="1" applyFill="1" applyAlignment="1"/>
    <xf numFmtId="176" fontId="65" fillId="0" borderId="0" xfId="67" applyNumberFormat="1" applyFont="1" applyFill="1" applyAlignment="1"/>
    <xf numFmtId="0" fontId="68" fillId="0" borderId="0" xfId="67" applyNumberFormat="1" applyFont="1" applyFill="1" applyAlignment="1">
      <alignment horizontal="left"/>
    </xf>
    <xf numFmtId="37" fontId="65" fillId="0" borderId="0" xfId="67" applyNumberFormat="1" applyFont="1" applyFill="1" applyBorder="1" applyAlignment="1" applyProtection="1">
      <alignment horizontal="right" wrapText="1"/>
      <protection locked="0"/>
    </xf>
    <xf numFmtId="37" fontId="65" fillId="0" borderId="11" xfId="67" applyNumberFormat="1" applyFont="1" applyFill="1" applyBorder="1" applyAlignment="1">
      <alignment horizontal="center"/>
    </xf>
    <xf numFmtId="44" fontId="68" fillId="0" borderId="23" xfId="67" applyNumberFormat="1" applyFont="1" applyFill="1" applyBorder="1" applyAlignment="1">
      <alignment horizontal="right"/>
    </xf>
    <xf numFmtId="44" fontId="65" fillId="0" borderId="23" xfId="67" applyNumberFormat="1" applyFont="1" applyFill="1" applyBorder="1" applyAlignment="1">
      <alignment horizontal="right"/>
    </xf>
    <xf numFmtId="0" fontId="10" fillId="21" borderId="0" xfId="0" applyNumberFormat="1" applyFont="1" applyFill="1" applyAlignment="1">
      <alignment horizontal="center"/>
    </xf>
    <xf numFmtId="44" fontId="65" fillId="0" borderId="0" xfId="67" applyNumberFormat="1" applyFont="1" applyFill="1" applyBorder="1" applyAlignment="1" applyProtection="1">
      <alignment horizontal="right"/>
      <protection locked="0"/>
    </xf>
    <xf numFmtId="44" fontId="65" fillId="0" borderId="23" xfId="67" applyNumberFormat="1" applyFont="1" applyFill="1" applyBorder="1" applyAlignment="1" applyProtection="1">
      <alignment horizontal="right"/>
      <protection locked="0"/>
    </xf>
    <xf numFmtId="44" fontId="65" fillId="0" borderId="13" xfId="67" applyNumberFormat="1" applyFont="1" applyFill="1" applyBorder="1" applyAlignment="1" applyProtection="1">
      <alignment horizontal="right"/>
      <protection locked="0"/>
    </xf>
    <xf numFmtId="0" fontId="10" fillId="0" borderId="0" xfId="0" applyFont="1" applyFill="1" applyBorder="1" applyAlignment="1" applyProtection="1">
      <alignment horizontal="left"/>
      <protection locked="0"/>
    </xf>
    <xf numFmtId="44" fontId="68" fillId="0" borderId="0" xfId="67" applyNumberFormat="1" applyFont="1" applyFill="1" applyBorder="1" applyAlignment="1" applyProtection="1">
      <alignment horizontal="right"/>
      <protection locked="0"/>
    </xf>
    <xf numFmtId="37" fontId="67" fillId="0" borderId="0" xfId="67" applyNumberFormat="1" applyFont="1" applyFill="1" applyBorder="1" applyAlignment="1" applyProtection="1">
      <alignment horizontal="right" vertical="top"/>
      <protection locked="0"/>
    </xf>
    <xf numFmtId="37" fontId="65" fillId="0" borderId="13" xfId="67" applyNumberFormat="1" applyFont="1" applyFill="1" applyBorder="1" applyAlignment="1" applyProtection="1">
      <alignment horizontal="left"/>
      <protection locked="0"/>
    </xf>
    <xf numFmtId="44" fontId="68" fillId="0" borderId="13" xfId="67" applyNumberFormat="1" applyFont="1" applyFill="1" applyBorder="1" applyAlignment="1" applyProtection="1">
      <alignment horizontal="right"/>
      <protection locked="0"/>
    </xf>
    <xf numFmtId="37" fontId="65" fillId="0" borderId="0" xfId="67" applyNumberFormat="1" applyFont="1" applyFill="1" applyAlignment="1">
      <alignment horizontal="left" indent="1"/>
    </xf>
    <xf numFmtId="37" fontId="65" fillId="0" borderId="23" xfId="67" applyNumberFormat="1" applyFont="1" applyFill="1" applyBorder="1" applyAlignment="1">
      <alignment horizontal="left" indent="1"/>
    </xf>
    <xf numFmtId="37" fontId="65" fillId="0" borderId="7" xfId="67" applyNumberFormat="1" applyFont="1" applyFill="1" applyBorder="1" applyAlignment="1">
      <alignment horizontal="left" indent="1"/>
    </xf>
    <xf numFmtId="37" fontId="65" fillId="0" borderId="7" xfId="67" applyNumberFormat="1" applyFont="1" applyFill="1" applyBorder="1" applyAlignment="1">
      <alignment horizontal="left"/>
    </xf>
    <xf numFmtId="37" fontId="65" fillId="0" borderId="7" xfId="67" applyNumberFormat="1" applyFont="1" applyFill="1" applyBorder="1" applyAlignment="1">
      <alignment horizontal="center"/>
    </xf>
    <xf numFmtId="37" fontId="65" fillId="0" borderId="13" xfId="68" applyNumberFormat="1" applyFont="1" applyFill="1" applyBorder="1" applyAlignment="1">
      <alignment horizontal="left"/>
    </xf>
    <xf numFmtId="37" fontId="65" fillId="0" borderId="13" xfId="68" applyNumberFormat="1" applyFont="1" applyFill="1" applyBorder="1" applyAlignment="1">
      <alignment horizontal="center"/>
    </xf>
    <xf numFmtId="37" fontId="65" fillId="0" borderId="13" xfId="68" applyNumberFormat="1" applyFont="1" applyFill="1" applyBorder="1" applyAlignment="1" applyProtection="1">
      <alignment horizontal="right"/>
      <protection locked="0"/>
    </xf>
    <xf numFmtId="37" fontId="65" fillId="0" borderId="11" xfId="67" applyNumberFormat="1" applyFont="1" applyFill="1" applyBorder="1" applyAlignment="1">
      <alignment horizontal="left" indent="1"/>
    </xf>
    <xf numFmtId="37" fontId="65" fillId="0" borderId="23" xfId="69" applyNumberFormat="1" applyFont="1" applyFill="1" applyBorder="1" applyAlignment="1">
      <alignment horizontal="left"/>
    </xf>
    <xf numFmtId="37" fontId="69" fillId="0" borderId="23" xfId="67" applyNumberFormat="1" applyFont="1" applyFill="1" applyBorder="1" applyAlignment="1">
      <alignment horizontal="left"/>
    </xf>
    <xf numFmtId="37" fontId="69" fillId="0" borderId="23" xfId="67" applyNumberFormat="1" applyFont="1" applyFill="1" applyBorder="1" applyAlignment="1">
      <alignment horizontal="center"/>
    </xf>
    <xf numFmtId="37" fontId="65" fillId="0" borderId="13" xfId="69" applyNumberFormat="1" applyFont="1" applyFill="1" applyBorder="1" applyAlignment="1">
      <alignment horizontal="left"/>
    </xf>
    <xf numFmtId="37" fontId="69" fillId="0" borderId="13" xfId="67" applyNumberFormat="1" applyFont="1" applyFill="1" applyBorder="1" applyAlignment="1">
      <alignment horizontal="left"/>
    </xf>
    <xf numFmtId="37" fontId="69" fillId="0" borderId="13" xfId="67" applyNumberFormat="1" applyFont="1" applyFill="1" applyBorder="1" applyAlignment="1">
      <alignment horizontal="center"/>
    </xf>
    <xf numFmtId="37" fontId="68" fillId="0" borderId="13" xfId="67" applyNumberFormat="1" applyFont="1" applyFill="1" applyBorder="1" applyAlignment="1">
      <alignment horizontal="right"/>
    </xf>
    <xf numFmtId="37" fontId="70" fillId="0" borderId="13" xfId="67" applyNumberFormat="1" applyFont="1" applyFill="1" applyBorder="1" applyAlignment="1">
      <alignment horizontal="right" vertical="top"/>
    </xf>
    <xf numFmtId="176" fontId="68" fillId="0" borderId="24" xfId="67" applyNumberFormat="1" applyFont="1" applyFill="1" applyBorder="1" applyAlignment="1">
      <alignment horizontal="left"/>
    </xf>
    <xf numFmtId="37" fontId="65" fillId="0" borderId="24" xfId="67" applyNumberFormat="1" applyFont="1" applyFill="1" applyBorder="1" applyAlignment="1">
      <alignment horizontal="right"/>
    </xf>
    <xf numFmtId="176" fontId="70" fillId="0" borderId="24" xfId="67" applyFont="1" applyFill="1" applyBorder="1" applyAlignment="1">
      <alignment horizontal="right" vertical="top"/>
    </xf>
    <xf numFmtId="37" fontId="68" fillId="0" borderId="13" xfId="67" quotePrefix="1" applyNumberFormat="1" applyFont="1" applyFill="1" applyBorder="1" applyAlignment="1">
      <alignment horizontal="right" wrapText="1"/>
    </xf>
    <xf numFmtId="37" fontId="65" fillId="0" borderId="13" xfId="67" quotePrefix="1" applyNumberFormat="1" applyFont="1" applyFill="1" applyBorder="1" applyAlignment="1">
      <alignment horizontal="right" wrapText="1"/>
    </xf>
    <xf numFmtId="37" fontId="67" fillId="0" borderId="0" xfId="68" applyNumberFormat="1" applyFont="1" applyFill="1" applyBorder="1" applyAlignment="1">
      <alignment horizontal="right" vertical="top"/>
    </xf>
    <xf numFmtId="176" fontId="68" fillId="0" borderId="0" xfId="67" applyFont="1" applyFill="1" applyBorder="1" applyAlignment="1">
      <alignment horizontal="left"/>
    </xf>
    <xf numFmtId="176" fontId="67" fillId="0" borderId="0" xfId="67" applyFont="1" applyFill="1" applyBorder="1" applyAlignment="1">
      <alignment horizontal="right" vertical="top"/>
    </xf>
    <xf numFmtId="37" fontId="65" fillId="0" borderId="36" xfId="68" applyNumberFormat="1" applyFont="1" applyFill="1" applyBorder="1" applyAlignment="1">
      <alignment horizontal="left"/>
    </xf>
    <xf numFmtId="37" fontId="65" fillId="0" borderId="36" xfId="68" applyNumberFormat="1" applyFont="1" applyFill="1" applyBorder="1" applyAlignment="1">
      <alignment horizontal="center"/>
    </xf>
    <xf numFmtId="44" fontId="68" fillId="0" borderId="36" xfId="67" applyNumberFormat="1" applyFont="1" applyFill="1" applyBorder="1" applyAlignment="1" applyProtection="1">
      <alignment horizontal="right"/>
      <protection locked="0"/>
    </xf>
    <xf numFmtId="37" fontId="65" fillId="0" borderId="36" xfId="68" applyNumberFormat="1" applyFont="1" applyFill="1" applyBorder="1" applyAlignment="1" applyProtection="1">
      <alignment horizontal="right"/>
      <protection locked="0"/>
    </xf>
    <xf numFmtId="37" fontId="81" fillId="0" borderId="23" xfId="67" applyNumberFormat="1" applyFont="1" applyFill="1" applyBorder="1" applyAlignment="1">
      <alignment horizontal="right" vertical="top"/>
    </xf>
    <xf numFmtId="178" fontId="83" fillId="0" borderId="0" xfId="67" applyNumberFormat="1" applyFont="1" applyFill="1" applyBorder="1" applyAlignment="1">
      <alignment horizontal="left" vertical="top"/>
    </xf>
    <xf numFmtId="178" fontId="83" fillId="0" borderId="23" xfId="67" applyNumberFormat="1" applyFont="1" applyFill="1" applyBorder="1" applyAlignment="1">
      <alignment horizontal="left" vertical="top"/>
    </xf>
    <xf numFmtId="37" fontId="82" fillId="0" borderId="0" xfId="67" applyNumberFormat="1" applyFont="1" applyFill="1" applyBorder="1" applyAlignment="1">
      <alignment horizontal="right"/>
    </xf>
    <xf numFmtId="37" fontId="80" fillId="0" borderId="0" xfId="67" applyNumberFormat="1" applyFont="1" applyFill="1" applyBorder="1" applyAlignment="1">
      <alignment horizontal="right"/>
    </xf>
    <xf numFmtId="37" fontId="83" fillId="0" borderId="0" xfId="67" applyNumberFormat="1" applyFont="1" applyFill="1" applyBorder="1" applyAlignment="1">
      <alignment horizontal="right" vertical="top"/>
    </xf>
    <xf numFmtId="172" fontId="82" fillId="0" borderId="0" xfId="67" applyNumberFormat="1" applyFont="1" applyFill="1" applyBorder="1" applyAlignment="1">
      <alignment horizontal="right"/>
    </xf>
    <xf numFmtId="172" fontId="80" fillId="0" borderId="0" xfId="67" applyNumberFormat="1" applyFont="1" applyFill="1" applyBorder="1" applyAlignment="1">
      <alignment horizontal="right"/>
    </xf>
    <xf numFmtId="37" fontId="83" fillId="0" borderId="23" xfId="67" applyNumberFormat="1" applyFont="1" applyFill="1" applyBorder="1" applyAlignment="1">
      <alignment horizontal="right" vertical="top"/>
    </xf>
    <xf numFmtId="37" fontId="83" fillId="0" borderId="7" xfId="67" applyNumberFormat="1" applyFont="1" applyFill="1" applyBorder="1" applyAlignment="1">
      <alignment horizontal="right" vertical="top"/>
    </xf>
    <xf numFmtId="176" fontId="82" fillId="0" borderId="0" xfId="67" applyFont="1" applyFill="1" applyBorder="1" applyAlignment="1">
      <alignment horizontal="right"/>
    </xf>
    <xf numFmtId="37" fontId="83" fillId="0" borderId="11" xfId="67" applyNumberFormat="1" applyFont="1" applyFill="1" applyBorder="1" applyAlignment="1">
      <alignment horizontal="right" vertical="top"/>
    </xf>
    <xf numFmtId="39" fontId="82" fillId="0" borderId="0" xfId="67" applyNumberFormat="1" applyFont="1" applyFill="1" applyBorder="1" applyAlignment="1">
      <alignment horizontal="right"/>
    </xf>
    <xf numFmtId="39" fontId="80" fillId="0" borderId="0" xfId="67" applyNumberFormat="1" applyFont="1" applyFill="1" applyBorder="1" applyAlignment="1">
      <alignment horizontal="right"/>
    </xf>
    <xf numFmtId="44" fontId="82" fillId="0" borderId="0" xfId="67" applyNumberFormat="1" applyFont="1" applyFill="1" applyBorder="1" applyAlignment="1">
      <alignment horizontal="right"/>
    </xf>
    <xf numFmtId="44" fontId="80" fillId="0" borderId="0" xfId="67" applyNumberFormat="1" applyFont="1" applyFill="1" applyBorder="1" applyAlignment="1">
      <alignment horizontal="right"/>
    </xf>
    <xf numFmtId="44" fontId="82" fillId="0" borderId="13" xfId="67" applyNumberFormat="1" applyFont="1" applyFill="1" applyBorder="1" applyAlignment="1">
      <alignment horizontal="right"/>
    </xf>
    <xf numFmtId="44" fontId="80" fillId="0" borderId="13" xfId="67" applyNumberFormat="1" applyFont="1" applyFill="1" applyBorder="1" applyAlignment="1">
      <alignment horizontal="right"/>
    </xf>
    <xf numFmtId="37" fontId="83" fillId="0" borderId="13" xfId="67" applyNumberFormat="1" applyFont="1" applyFill="1" applyBorder="1" applyAlignment="1">
      <alignment horizontal="right" vertical="top"/>
    </xf>
    <xf numFmtId="37" fontId="82" fillId="0" borderId="0" xfId="68" applyNumberFormat="1" applyFont="1" applyFill="1" applyAlignment="1">
      <alignment horizontal="right"/>
    </xf>
    <xf numFmtId="37" fontId="83" fillId="0" borderId="0" xfId="68" applyNumberFormat="1" applyFont="1" applyFill="1" applyAlignment="1">
      <alignment horizontal="right" vertical="top"/>
    </xf>
    <xf numFmtId="172" fontId="82" fillId="0" borderId="0" xfId="67" applyNumberFormat="1" applyFont="1" applyFill="1" applyBorder="1" applyAlignment="1" applyProtection="1">
      <alignment horizontal="right"/>
      <protection locked="0"/>
    </xf>
    <xf numFmtId="37" fontId="82" fillId="0" borderId="0" xfId="68" applyNumberFormat="1" applyFont="1" applyFill="1" applyAlignment="1" applyProtection="1">
      <alignment horizontal="right"/>
      <protection locked="0"/>
    </xf>
    <xf numFmtId="44" fontId="82" fillId="0" borderId="0" xfId="67" applyNumberFormat="1" applyFont="1" applyFill="1" applyBorder="1" applyAlignment="1" applyProtection="1">
      <alignment horizontal="right"/>
      <protection locked="0"/>
    </xf>
    <xf numFmtId="44" fontId="82" fillId="0" borderId="13" xfId="67" applyNumberFormat="1" applyFont="1" applyFill="1" applyBorder="1" applyAlignment="1" applyProtection="1">
      <alignment horizontal="right"/>
      <protection locked="0"/>
    </xf>
    <xf numFmtId="37" fontId="82" fillId="0" borderId="13" xfId="68" applyNumberFormat="1" applyFont="1" applyFill="1" applyBorder="1" applyAlignment="1" applyProtection="1">
      <alignment horizontal="right"/>
      <protection locked="0"/>
    </xf>
    <xf numFmtId="37" fontId="83" fillId="0" borderId="13" xfId="68" applyNumberFormat="1" applyFont="1" applyFill="1" applyBorder="1" applyAlignment="1">
      <alignment horizontal="right" vertical="top"/>
    </xf>
    <xf numFmtId="44" fontId="82" fillId="0" borderId="36" xfId="67" applyNumberFormat="1" applyFont="1" applyFill="1" applyBorder="1" applyAlignment="1" applyProtection="1">
      <alignment horizontal="right"/>
      <protection locked="0"/>
    </xf>
    <xf numFmtId="37" fontId="82" fillId="0" borderId="36" xfId="68" applyNumberFormat="1" applyFont="1" applyFill="1" applyBorder="1" applyAlignment="1" applyProtection="1">
      <alignment horizontal="right"/>
      <protection locked="0"/>
    </xf>
    <xf numFmtId="37" fontId="83" fillId="0" borderId="36" xfId="68" applyNumberFormat="1" applyFont="1" applyFill="1" applyBorder="1" applyAlignment="1">
      <alignment horizontal="right" vertical="top"/>
    </xf>
    <xf numFmtId="0" fontId="8" fillId="0" borderId="0" xfId="0" applyNumberFormat="1" applyFont="1" applyFill="1" applyAlignment="1">
      <alignment horizontal="center"/>
    </xf>
    <xf numFmtId="0" fontId="11" fillId="0" borderId="0" xfId="0" applyFont="1" applyFill="1" applyBorder="1" applyAlignment="1">
      <alignment horizontal="center"/>
    </xf>
    <xf numFmtId="15" fontId="8" fillId="0" borderId="0" xfId="0" applyNumberFormat="1" applyFont="1" applyFill="1" applyAlignment="1">
      <alignment horizontal="center"/>
    </xf>
    <xf numFmtId="0" fontId="0" fillId="0" borderId="0" xfId="0" applyFill="1"/>
    <xf numFmtId="0" fontId="11" fillId="0" borderId="20" xfId="0" applyFont="1" applyFill="1" applyBorder="1" applyAlignment="1">
      <alignment horizontal="center"/>
    </xf>
    <xf numFmtId="179" fontId="68" fillId="0" borderId="23" xfId="67" quotePrefix="1" applyNumberFormat="1" applyFont="1" applyFill="1" applyBorder="1" applyAlignment="1">
      <alignment horizontal="right"/>
    </xf>
    <xf numFmtId="179" fontId="68" fillId="0" borderId="23" xfId="67" quotePrefix="1" applyNumberFormat="1" applyFont="1" applyFill="1" applyBorder="1" applyAlignment="1">
      <alignment horizontal="right" wrapText="1"/>
    </xf>
    <xf numFmtId="179" fontId="65" fillId="0" borderId="23" xfId="67" quotePrefix="1" applyNumberFormat="1" applyFont="1" applyFill="1" applyBorder="1" applyAlignment="1">
      <alignment horizontal="right"/>
    </xf>
    <xf numFmtId="179" fontId="65" fillId="0" borderId="23" xfId="67" quotePrefix="1" applyNumberFormat="1" applyFont="1" applyFill="1" applyBorder="1" applyAlignment="1">
      <alignment horizontal="right" wrapText="1"/>
    </xf>
    <xf numFmtId="179" fontId="65" fillId="0" borderId="23" xfId="68" applyNumberFormat="1" applyFont="1" applyFill="1" applyBorder="1" applyAlignment="1">
      <alignment horizontal="right"/>
    </xf>
    <xf numFmtId="179" fontId="65" fillId="0" borderId="23" xfId="69" applyNumberFormat="1" applyFont="1" applyFill="1" applyBorder="1" applyAlignment="1">
      <alignment horizontal="right"/>
    </xf>
    <xf numFmtId="179" fontId="65" fillId="0" borderId="0" xfId="68" applyNumberFormat="1" applyFont="1" applyFill="1" applyAlignment="1">
      <alignment horizontal="right"/>
    </xf>
    <xf numFmtId="179" fontId="83" fillId="0" borderId="0" xfId="67" applyNumberFormat="1" applyFont="1" applyFill="1" applyBorder="1" applyAlignment="1">
      <alignment horizontal="right" vertical="top"/>
    </xf>
    <xf numFmtId="179" fontId="79" fillId="0" borderId="23" xfId="68" quotePrefix="1" applyNumberFormat="1" applyFont="1" applyFill="1" applyBorder="1" applyAlignment="1">
      <alignment horizontal="right" vertical="top"/>
    </xf>
    <xf numFmtId="179" fontId="68" fillId="0" borderId="0" xfId="67" quotePrefix="1" applyNumberFormat="1" applyFont="1" applyFill="1" applyBorder="1" applyAlignment="1">
      <alignment horizontal="right"/>
    </xf>
    <xf numFmtId="179" fontId="82" fillId="0" borderId="0" xfId="67" quotePrefix="1" applyNumberFormat="1" applyFont="1" applyFill="1" applyBorder="1" applyAlignment="1">
      <alignment horizontal="right"/>
    </xf>
    <xf numFmtId="179" fontId="82" fillId="0" borderId="23" xfId="67" quotePrefix="1" applyNumberFormat="1" applyFont="1" applyFill="1" applyBorder="1" applyAlignment="1">
      <alignment horizontal="right"/>
    </xf>
    <xf numFmtId="179" fontId="68" fillId="0" borderId="0" xfId="67" applyNumberFormat="1" applyFont="1" applyFill="1" applyBorder="1" applyAlignment="1">
      <alignment horizontal="right"/>
    </xf>
    <xf numFmtId="179" fontId="65" fillId="0" borderId="23" xfId="68" applyNumberFormat="1" applyFont="1" applyBorder="1" applyAlignment="1"/>
    <xf numFmtId="179" fontId="65" fillId="0" borderId="23" xfId="68" quotePrefix="1" applyNumberFormat="1" applyFont="1" applyBorder="1" applyAlignment="1"/>
    <xf numFmtId="179" fontId="8" fillId="0" borderId="0" xfId="68" applyNumberFormat="1" applyFont="1" applyAlignment="1">
      <alignment horizontal="right" vertical="center"/>
    </xf>
    <xf numFmtId="180" fontId="68" fillId="0" borderId="23" xfId="67" applyNumberFormat="1" applyFont="1" applyFill="1" applyBorder="1" applyAlignment="1">
      <alignment horizontal="right"/>
    </xf>
    <xf numFmtId="180" fontId="65" fillId="0" borderId="23" xfId="67" applyNumberFormat="1" applyFont="1" applyFill="1" applyBorder="1" applyAlignment="1">
      <alignment horizontal="right"/>
    </xf>
    <xf numFmtId="180" fontId="68" fillId="0" borderId="0" xfId="67" applyNumberFormat="1" applyFont="1" applyFill="1" applyBorder="1" applyAlignment="1">
      <alignment horizontal="right"/>
    </xf>
    <xf numFmtId="180" fontId="65" fillId="0" borderId="0" xfId="67" applyNumberFormat="1" applyFont="1" applyFill="1" applyBorder="1" applyAlignment="1">
      <alignment horizontal="right"/>
    </xf>
    <xf numFmtId="180" fontId="68" fillId="0" borderId="11" xfId="67" applyNumberFormat="1" applyFont="1" applyFill="1" applyBorder="1" applyAlignment="1">
      <alignment horizontal="right"/>
    </xf>
    <xf numFmtId="180" fontId="65" fillId="0" borderId="11" xfId="67" applyNumberFormat="1" applyFont="1" applyFill="1" applyBorder="1" applyAlignment="1">
      <alignment horizontal="right"/>
    </xf>
    <xf numFmtId="180" fontId="68" fillId="0" borderId="0" xfId="67" applyNumberFormat="1" applyFont="1" applyFill="1" applyBorder="1" applyAlignment="1" applyProtection="1">
      <alignment horizontal="right"/>
      <protection locked="0"/>
    </xf>
    <xf numFmtId="180" fontId="65" fillId="0" borderId="0" xfId="67" applyNumberFormat="1" applyFont="1" applyFill="1" applyBorder="1" applyAlignment="1" applyProtection="1">
      <alignment horizontal="right"/>
      <protection locked="0"/>
    </xf>
    <xf numFmtId="180" fontId="65" fillId="0" borderId="0" xfId="68" applyNumberFormat="1" applyFont="1" applyFill="1" applyAlignment="1" applyProtection="1">
      <alignment horizontal="right"/>
      <protection locked="0"/>
    </xf>
    <xf numFmtId="180" fontId="65" fillId="0" borderId="23" xfId="67" applyNumberFormat="1" applyFont="1" applyFill="1" applyBorder="1" applyAlignment="1" applyProtection="1">
      <alignment horizontal="right"/>
      <protection locked="0"/>
    </xf>
    <xf numFmtId="180" fontId="68" fillId="0" borderId="0" xfId="68" applyNumberFormat="1" applyFont="1" applyFill="1" applyAlignment="1" applyProtection="1">
      <alignment horizontal="left"/>
      <protection locked="0"/>
    </xf>
    <xf numFmtId="180" fontId="65" fillId="0" borderId="0" xfId="68" applyNumberFormat="1" applyFont="1" applyFill="1" applyAlignment="1" applyProtection="1">
      <alignment horizontal="left"/>
      <protection locked="0"/>
    </xf>
    <xf numFmtId="180" fontId="65" fillId="0" borderId="0" xfId="67" applyNumberFormat="1" applyFont="1" applyFill="1" applyAlignment="1">
      <alignment horizontal="center"/>
    </xf>
    <xf numFmtId="180" fontId="74" fillId="0" borderId="0" xfId="67" applyNumberFormat="1" applyFont="1" applyFill="1" applyAlignment="1">
      <alignment horizontal="center"/>
    </xf>
    <xf numFmtId="180" fontId="74" fillId="0" borderId="0" xfId="67" applyNumberFormat="1" applyFont="1" applyFill="1" applyBorder="1" applyAlignment="1">
      <alignment horizontal="right"/>
    </xf>
    <xf numFmtId="180" fontId="65" fillId="0" borderId="0" xfId="67" applyNumberFormat="1" applyFont="1" applyFill="1" applyBorder="1" applyAlignment="1">
      <alignment horizontal="center"/>
    </xf>
    <xf numFmtId="180" fontId="65" fillId="0" borderId="7" xfId="67" applyNumberFormat="1" applyFont="1" applyFill="1" applyBorder="1" applyAlignment="1">
      <alignment horizontal="center"/>
    </xf>
    <xf numFmtId="180" fontId="65" fillId="0" borderId="7" xfId="67" applyNumberFormat="1" applyFont="1" applyFill="1" applyBorder="1" applyAlignment="1">
      <alignment horizontal="right"/>
    </xf>
    <xf numFmtId="180" fontId="68" fillId="0" borderId="7" xfId="67" applyNumberFormat="1" applyFont="1" applyFill="1" applyBorder="1" applyAlignment="1">
      <alignment horizontal="right"/>
    </xf>
    <xf numFmtId="180" fontId="68" fillId="0" borderId="7" xfId="67" applyNumberFormat="1" applyFont="1" applyFill="1" applyBorder="1" applyAlignment="1">
      <alignment horizontal="center"/>
    </xf>
    <xf numFmtId="180" fontId="65" fillId="0" borderId="23" xfId="67" applyNumberFormat="1" applyFont="1" applyFill="1" applyBorder="1" applyAlignment="1">
      <alignment horizontal="center"/>
    </xf>
    <xf numFmtId="180" fontId="82" fillId="0" borderId="23" xfId="67" applyNumberFormat="1" applyFont="1" applyFill="1" applyBorder="1" applyAlignment="1">
      <alignment horizontal="right"/>
    </xf>
    <xf numFmtId="180" fontId="80" fillId="0" borderId="23" xfId="67" applyNumberFormat="1" applyFont="1" applyFill="1" applyBorder="1" applyAlignment="1">
      <alignment horizontal="right"/>
    </xf>
    <xf numFmtId="180" fontId="82" fillId="0" borderId="0" xfId="67" applyNumberFormat="1" applyFont="1" applyFill="1" applyBorder="1" applyAlignment="1">
      <alignment horizontal="right"/>
    </xf>
    <xf numFmtId="180" fontId="80" fillId="0" borderId="0" xfId="67" applyNumberFormat="1" applyFont="1" applyFill="1" applyBorder="1" applyAlignment="1">
      <alignment horizontal="right"/>
    </xf>
    <xf numFmtId="180" fontId="82" fillId="0" borderId="11" xfId="67" applyNumberFormat="1" applyFont="1" applyFill="1" applyBorder="1" applyAlignment="1">
      <alignment horizontal="right"/>
    </xf>
    <xf numFmtId="180" fontId="80" fillId="0" borderId="11" xfId="67" applyNumberFormat="1" applyFont="1" applyFill="1" applyBorder="1" applyAlignment="1">
      <alignment horizontal="right"/>
    </xf>
    <xf numFmtId="180" fontId="82" fillId="0" borderId="0" xfId="68" applyNumberFormat="1" applyFont="1" applyFill="1" applyAlignment="1" applyProtection="1">
      <alignment horizontal="right"/>
      <protection locked="0"/>
    </xf>
    <xf numFmtId="180" fontId="65" fillId="0" borderId="13" xfId="68" applyNumberFormat="1" applyFont="1" applyFill="1" applyBorder="1" applyAlignment="1" applyProtection="1">
      <alignment horizontal="right"/>
      <protection locked="0"/>
    </xf>
    <xf numFmtId="180" fontId="82" fillId="0" borderId="13" xfId="67" applyNumberFormat="1" applyFont="1" applyFill="1" applyBorder="1" applyAlignment="1">
      <alignment horizontal="right"/>
    </xf>
    <xf numFmtId="180" fontId="82" fillId="0" borderId="13" xfId="68" applyNumberFormat="1" applyFont="1" applyFill="1" applyBorder="1" applyAlignment="1" applyProtection="1">
      <alignment horizontal="right"/>
      <protection locked="0"/>
    </xf>
    <xf numFmtId="179" fontId="65" fillId="0" borderId="23" xfId="68" applyNumberFormat="1" applyFont="1" applyBorder="1" applyAlignment="1" applyProtection="1">
      <alignment horizontal="center"/>
      <protection locked="0"/>
    </xf>
    <xf numFmtId="37" fontId="65" fillId="0" borderId="13" xfId="67" applyNumberFormat="1" applyFont="1" applyFill="1" applyBorder="1" applyAlignment="1" applyProtection="1">
      <alignment horizontal="right"/>
      <protection locked="0"/>
    </xf>
    <xf numFmtId="179" fontId="65" fillId="0" borderId="23" xfId="67" applyNumberFormat="1" applyFont="1" applyFill="1" applyBorder="1" applyAlignment="1">
      <alignment horizontal="right"/>
    </xf>
    <xf numFmtId="181" fontId="65" fillId="0" borderId="0" xfId="67" applyNumberFormat="1" applyFont="1" applyFill="1" applyBorder="1" applyAlignment="1" applyProtection="1">
      <alignment horizontal="right"/>
      <protection locked="0"/>
    </xf>
    <xf numFmtId="180" fontId="65" fillId="0" borderId="13" xfId="67" applyNumberFormat="1" applyFont="1" applyFill="1" applyBorder="1" applyAlignment="1" applyProtection="1">
      <alignment horizontal="right"/>
      <protection locked="0"/>
    </xf>
    <xf numFmtId="179" fontId="68" fillId="0" borderId="23" xfId="68" quotePrefix="1" applyNumberFormat="1" applyFont="1" applyBorder="1" applyAlignment="1">
      <alignment horizontal="left" wrapText="1"/>
    </xf>
    <xf numFmtId="179" fontId="65" fillId="0" borderId="23" xfId="68" quotePrefix="1" applyNumberFormat="1" applyFont="1" applyBorder="1" applyAlignment="1">
      <alignment horizontal="left" wrapText="1"/>
    </xf>
    <xf numFmtId="49" fontId="10" fillId="0" borderId="0" xfId="0" applyNumberFormat="1" applyFont="1" applyAlignment="1">
      <alignment horizontal="center"/>
    </xf>
    <xf numFmtId="179" fontId="80" fillId="0" borderId="23" xfId="67" quotePrefix="1" applyNumberFormat="1" applyFont="1" applyFill="1" applyBorder="1" applyAlignment="1">
      <alignment horizontal="right"/>
    </xf>
    <xf numFmtId="179" fontId="68" fillId="0" borderId="23" xfId="67" quotePrefix="1" applyNumberFormat="1" applyFont="1" applyFill="1" applyBorder="1" applyAlignment="1">
      <alignment horizontal="right" wrapText="1"/>
    </xf>
    <xf numFmtId="37" fontId="65" fillId="0" borderId="0" xfId="67" applyNumberFormat="1" applyFont="1" applyFill="1" applyBorder="1" applyAlignment="1" applyProtection="1">
      <alignment horizontal="right" wrapText="1"/>
      <protection locked="0"/>
    </xf>
    <xf numFmtId="37" fontId="68" fillId="0" borderId="0" xfId="67" applyNumberFormat="1" applyFont="1" applyFill="1" applyBorder="1" applyAlignment="1" applyProtection="1">
      <alignment horizontal="center"/>
      <protection locked="0"/>
    </xf>
    <xf numFmtId="0" fontId="8" fillId="0" borderId="0" xfId="68" applyNumberFormat="1" applyFont="1" applyFill="1" applyAlignment="1">
      <alignment horizontal="left"/>
    </xf>
    <xf numFmtId="0" fontId="8" fillId="0" borderId="0" xfId="68" applyNumberFormat="1" applyFont="1" applyFill="1" applyAlignment="1">
      <alignment horizontal="center"/>
    </xf>
    <xf numFmtId="0" fontId="8" fillId="0" borderId="0" xfId="68" applyNumberFormat="1" applyFont="1" applyFill="1" applyAlignment="1">
      <alignment horizontal="right"/>
    </xf>
    <xf numFmtId="176" fontId="65" fillId="0" borderId="0" xfId="67" applyFont="1" applyFill="1" applyBorder="1" applyAlignment="1">
      <alignment horizontal="left"/>
    </xf>
    <xf numFmtId="37" fontId="65" fillId="0" borderId="13" xfId="67" quotePrefix="1" applyNumberFormat="1" applyFont="1" applyFill="1" applyBorder="1" applyAlignment="1">
      <alignment wrapText="1"/>
    </xf>
    <xf numFmtId="37" fontId="68" fillId="0" borderId="13" xfId="67" quotePrefix="1" applyNumberFormat="1" applyFont="1" applyFill="1" applyBorder="1" applyAlignment="1">
      <alignment wrapText="1"/>
    </xf>
    <xf numFmtId="179" fontId="68" fillId="0" borderId="36" xfId="67" applyNumberFormat="1" applyFont="1" applyFill="1" applyBorder="1" applyAlignment="1">
      <alignment horizontal="right"/>
    </xf>
    <xf numFmtId="37" fontId="65" fillId="0" borderId="0" xfId="68" applyNumberFormat="1" applyFont="1" applyFill="1" applyBorder="1" applyAlignment="1">
      <alignment horizontal="right"/>
    </xf>
    <xf numFmtId="37" fontId="65" fillId="0" borderId="0" xfId="68" applyNumberFormat="1" applyFont="1" applyFill="1" applyBorder="1" applyAlignment="1" applyProtection="1">
      <alignment horizontal="right"/>
      <protection locked="0"/>
    </xf>
    <xf numFmtId="180" fontId="65" fillId="0" borderId="0" xfId="68" applyNumberFormat="1" applyFont="1" applyFill="1" applyBorder="1" applyAlignment="1" applyProtection="1">
      <alignment horizontal="right"/>
      <protection locked="0"/>
    </xf>
    <xf numFmtId="179" fontId="80" fillId="0" borderId="36" xfId="67" applyNumberFormat="1" applyFont="1" applyFill="1" applyBorder="1" applyAlignment="1">
      <alignment horizontal="right"/>
    </xf>
    <xf numFmtId="37" fontId="82" fillId="0" borderId="0" xfId="68" applyNumberFormat="1" applyFont="1" applyFill="1" applyBorder="1" applyAlignment="1">
      <alignment horizontal="right"/>
    </xf>
    <xf numFmtId="37" fontId="82" fillId="0" borderId="0" xfId="68" applyNumberFormat="1" applyFont="1" applyFill="1" applyBorder="1" applyAlignment="1" applyProtection="1">
      <alignment horizontal="right"/>
      <protection locked="0"/>
    </xf>
    <xf numFmtId="180" fontId="82" fillId="0" borderId="7" xfId="67" applyNumberFormat="1" applyFont="1" applyFill="1" applyBorder="1" applyAlignment="1">
      <alignment horizontal="right"/>
    </xf>
    <xf numFmtId="180" fontId="80" fillId="0" borderId="7" xfId="67" applyNumberFormat="1" applyFont="1" applyFill="1" applyBorder="1" applyAlignment="1">
      <alignment horizontal="right"/>
    </xf>
    <xf numFmtId="179" fontId="79" fillId="0" borderId="23" xfId="68" quotePrefix="1" applyNumberFormat="1" applyFont="1" applyFill="1" applyBorder="1" applyAlignment="1">
      <alignment horizontal="left" vertical="top"/>
    </xf>
    <xf numFmtId="37" fontId="65" fillId="0" borderId="0" xfId="67" applyNumberFormat="1" applyFont="1" applyFill="1" applyBorder="1" applyAlignment="1">
      <alignment horizontal="left"/>
    </xf>
    <xf numFmtId="0" fontId="73" fillId="0" borderId="23" xfId="67" quotePrefix="1" applyNumberFormat="1" applyFont="1" applyFill="1" applyBorder="1" applyAlignment="1">
      <alignment horizontal="left" wrapText="1" shrinkToFit="1"/>
    </xf>
    <xf numFmtId="37" fontId="65" fillId="0" borderId="0" xfId="67" applyNumberFormat="1" applyFont="1" applyFill="1" applyBorder="1" applyAlignment="1">
      <alignment horizontal="left" indent="1"/>
    </xf>
    <xf numFmtId="179" fontId="65" fillId="0" borderId="0" xfId="67" quotePrefix="1" applyNumberFormat="1" applyFont="1" applyFill="1" applyBorder="1" applyAlignment="1">
      <alignment horizontal="right"/>
    </xf>
    <xf numFmtId="179" fontId="65" fillId="0" borderId="0" xfId="68" applyNumberFormat="1" applyFont="1" applyFill="1" applyAlignment="1">
      <alignment horizontal="center"/>
    </xf>
    <xf numFmtId="179" fontId="10" fillId="37" borderId="0" xfId="0" applyNumberFormat="1" applyFont="1" applyFill="1" applyAlignment="1">
      <alignment horizontal="left"/>
    </xf>
    <xf numFmtId="179" fontId="68" fillId="0" borderId="0" xfId="67" applyNumberFormat="1" applyFont="1" applyFill="1" applyAlignment="1"/>
    <xf numFmtId="179" fontId="68" fillId="0" borderId="0" xfId="67" applyNumberFormat="1" applyFont="1" applyFill="1" applyAlignment="1">
      <alignment horizontal="left"/>
    </xf>
    <xf numFmtId="179" fontId="65" fillId="0" borderId="0" xfId="67" applyNumberFormat="1" applyFont="1" applyFill="1" applyAlignment="1"/>
    <xf numFmtId="179" fontId="69" fillId="0" borderId="0" xfId="67" applyNumberFormat="1" applyFont="1" applyFill="1" applyAlignment="1">
      <alignment horizontal="center"/>
    </xf>
    <xf numFmtId="179" fontId="71" fillId="0" borderId="0" xfId="68" applyNumberFormat="1" applyFont="1" applyFill="1" applyAlignment="1">
      <alignment horizontal="center"/>
    </xf>
    <xf numFmtId="0" fontId="4" fillId="21" borderId="0" xfId="0" applyFont="1" applyFill="1" applyAlignment="1">
      <alignment horizontal="left"/>
    </xf>
    <xf numFmtId="0" fontId="4" fillId="21" borderId="0" xfId="0" applyNumberFormat="1" applyFont="1" applyFill="1" applyAlignment="1">
      <alignment horizontal="center"/>
    </xf>
    <xf numFmtId="44" fontId="65" fillId="0" borderId="36" xfId="67" applyNumberFormat="1" applyFont="1" applyFill="1" applyBorder="1" applyAlignment="1" applyProtection="1">
      <alignment horizontal="right"/>
      <protection locked="0"/>
    </xf>
    <xf numFmtId="180" fontId="65" fillId="0" borderId="13" xfId="67" applyNumberFormat="1" applyFont="1" applyFill="1" applyBorder="1" applyAlignment="1">
      <alignment horizontal="right"/>
    </xf>
    <xf numFmtId="180" fontId="68" fillId="0" borderId="13" xfId="67" applyNumberFormat="1" applyFont="1" applyFill="1" applyBorder="1" applyAlignment="1" applyProtection="1">
      <alignment horizontal="right"/>
      <protection locked="0"/>
    </xf>
    <xf numFmtId="179" fontId="65" fillId="0" borderId="0" xfId="67" quotePrefix="1" applyNumberFormat="1" applyFont="1" applyFill="1" applyAlignment="1" applyProtection="1">
      <alignment horizontal="right"/>
      <protection locked="0"/>
    </xf>
    <xf numFmtId="179" fontId="65" fillId="0" borderId="0" xfId="67" applyNumberFormat="1" applyFont="1" applyFill="1" applyAlignment="1" applyProtection="1">
      <alignment horizontal="right"/>
      <protection locked="0"/>
    </xf>
    <xf numFmtId="179" fontId="74" fillId="0" borderId="0" xfId="67" applyNumberFormat="1" applyFont="1" applyFill="1" applyAlignment="1" applyProtection="1">
      <alignment horizontal="right"/>
      <protection locked="0"/>
    </xf>
    <xf numFmtId="179" fontId="65" fillId="0" borderId="0" xfId="67" applyNumberFormat="1" applyFont="1" applyFill="1" applyBorder="1" applyAlignment="1" applyProtection="1">
      <alignment horizontal="right"/>
      <protection locked="0"/>
    </xf>
    <xf numFmtId="179" fontId="65" fillId="0" borderId="7" xfId="67" applyNumberFormat="1" applyFont="1" applyFill="1" applyBorder="1" applyAlignment="1" applyProtection="1">
      <alignment horizontal="right"/>
      <protection locked="0"/>
    </xf>
    <xf numFmtId="179" fontId="65" fillId="0" borderId="24" xfId="67" applyNumberFormat="1" applyFont="1" applyFill="1" applyBorder="1" applyAlignment="1" applyProtection="1">
      <alignment horizontal="right"/>
      <protection locked="0"/>
    </xf>
    <xf numFmtId="179" fontId="68" fillId="0" borderId="0" xfId="67" applyNumberFormat="1" applyFont="1" applyFill="1" applyBorder="1" applyAlignment="1" applyProtection="1">
      <alignment horizontal="right"/>
      <protection locked="0"/>
    </xf>
    <xf numFmtId="179" fontId="65" fillId="0" borderId="13" xfId="67" applyNumberFormat="1" applyFont="1" applyFill="1" applyBorder="1" applyAlignment="1" applyProtection="1">
      <alignment horizontal="right"/>
      <protection locked="0"/>
    </xf>
    <xf numFmtId="37" fontId="68" fillId="0" borderId="0" xfId="67" applyNumberFormat="1" applyFont="1" applyFill="1" applyBorder="1" applyAlignment="1">
      <alignment horizontal="left"/>
    </xf>
    <xf numFmtId="37" fontId="65" fillId="0" borderId="0" xfId="67" applyNumberFormat="1" applyFont="1" applyFill="1" applyBorder="1" applyAlignment="1">
      <alignment horizontal="left"/>
    </xf>
    <xf numFmtId="37" fontId="68" fillId="0" borderId="0" xfId="67" applyNumberFormat="1" applyFont="1" applyFill="1" applyAlignment="1">
      <alignment horizontal="left"/>
    </xf>
    <xf numFmtId="176" fontId="65" fillId="0" borderId="0" xfId="67" applyNumberFormat="1" applyFont="1" applyFill="1" applyAlignment="1">
      <alignment horizontal="left"/>
    </xf>
    <xf numFmtId="179" fontId="65" fillId="0" borderId="23" xfId="68" quotePrefix="1" applyNumberFormat="1" applyFont="1" applyBorder="1" applyAlignment="1" applyProtection="1">
      <alignment horizontal="center"/>
      <protection locked="0"/>
    </xf>
    <xf numFmtId="179" fontId="65" fillId="0" borderId="0" xfId="68" applyNumberFormat="1" applyFont="1" applyFill="1" applyAlignment="1"/>
    <xf numFmtId="37" fontId="68" fillId="0" borderId="0" xfId="67" applyNumberFormat="1" applyFont="1" applyFill="1" applyAlignment="1">
      <alignment horizontal="left"/>
    </xf>
    <xf numFmtId="179" fontId="68" fillId="0" borderId="36" xfId="67" quotePrefix="1" applyNumberFormat="1" applyFont="1" applyFill="1" applyBorder="1" applyAlignment="1">
      <alignment horizontal="right"/>
    </xf>
    <xf numFmtId="37" fontId="65" fillId="0" borderId="0" xfId="67" quotePrefix="1" applyNumberFormat="1" applyFont="1" applyFill="1" applyBorder="1" applyAlignment="1" applyProtection="1">
      <alignment horizontal="center"/>
      <protection locked="0"/>
    </xf>
    <xf numFmtId="37" fontId="65" fillId="0" borderId="23" xfId="67" quotePrefix="1" applyNumberFormat="1" applyFont="1" applyFill="1" applyBorder="1" applyAlignment="1" applyProtection="1">
      <alignment horizontal="center"/>
      <protection locked="0"/>
    </xf>
    <xf numFmtId="179" fontId="68" fillId="0" borderId="0" xfId="67" applyNumberFormat="1" applyFont="1" applyFill="1" applyAlignment="1">
      <alignment horizontal="center"/>
    </xf>
    <xf numFmtId="179" fontId="65" fillId="0" borderId="0" xfId="67" applyNumberFormat="1" applyFont="1" applyFill="1" applyAlignment="1">
      <alignment horizontal="center"/>
    </xf>
    <xf numFmtId="179" fontId="65" fillId="0" borderId="24" xfId="67" applyNumberFormat="1" applyFont="1" applyFill="1" applyBorder="1" applyAlignment="1" applyProtection="1">
      <alignment horizontal="center"/>
      <protection locked="0"/>
    </xf>
    <xf numFmtId="179" fontId="68" fillId="0" borderId="0" xfId="67" applyNumberFormat="1" applyFont="1" applyFill="1" applyBorder="1" applyAlignment="1" applyProtection="1">
      <alignment horizontal="center"/>
      <protection locked="0"/>
    </xf>
    <xf numFmtId="179" fontId="65" fillId="0" borderId="13" xfId="67" applyNumberFormat="1" applyFont="1" applyFill="1" applyBorder="1" applyAlignment="1" applyProtection="1">
      <alignment horizontal="center"/>
      <protection locked="0"/>
    </xf>
    <xf numFmtId="172" fontId="82" fillId="0" borderId="13" xfId="67" applyNumberFormat="1" applyFont="1" applyFill="1" applyBorder="1" applyAlignment="1">
      <alignment horizontal="right"/>
    </xf>
    <xf numFmtId="172" fontId="80" fillId="0" borderId="13" xfId="67" applyNumberFormat="1" applyFont="1" applyFill="1" applyBorder="1" applyAlignment="1">
      <alignment horizontal="right"/>
    </xf>
    <xf numFmtId="176" fontId="65" fillId="0" borderId="23" xfId="67" applyNumberFormat="1" applyFont="1" applyFill="1" applyBorder="1" applyAlignment="1">
      <alignment horizontal="left"/>
    </xf>
    <xf numFmtId="37" fontId="65" fillId="0" borderId="0" xfId="67" applyNumberFormat="1" applyFont="1" applyFill="1" applyBorder="1" applyAlignment="1" applyProtection="1">
      <alignment horizontal="right" wrapText="1"/>
      <protection locked="0"/>
    </xf>
    <xf numFmtId="179" fontId="69" fillId="0" borderId="23" xfId="67" applyNumberFormat="1" applyFont="1" applyFill="1" applyBorder="1" applyAlignment="1">
      <alignment horizontal="center"/>
    </xf>
    <xf numFmtId="176" fontId="68" fillId="0" borderId="23" xfId="67" quotePrefix="1" applyNumberFormat="1" applyFont="1" applyFill="1" applyBorder="1" applyAlignment="1">
      <alignment horizontal="right"/>
    </xf>
    <xf numFmtId="0" fontId="65" fillId="0" borderId="23" xfId="68" applyFont="1" applyFill="1" applyBorder="1" applyAlignment="1"/>
    <xf numFmtId="0" fontId="65" fillId="0" borderId="23" xfId="68" quotePrefix="1" applyFont="1" applyBorder="1" applyAlignment="1">
      <alignment horizontal="left"/>
    </xf>
    <xf numFmtId="176" fontId="65" fillId="0" borderId="23" xfId="67" quotePrefix="1" applyFont="1" applyFill="1" applyBorder="1" applyAlignment="1">
      <alignment horizontal="left"/>
    </xf>
    <xf numFmtId="176" fontId="65" fillId="0" borderId="13" xfId="67" applyNumberFormat="1" applyFont="1" applyFill="1" applyBorder="1" applyAlignment="1">
      <alignment horizontal="left"/>
    </xf>
    <xf numFmtId="0" fontId="65" fillId="0" borderId="13" xfId="68" applyNumberFormat="1" applyFont="1" applyFill="1" applyBorder="1" applyAlignment="1">
      <alignment horizontal="left"/>
    </xf>
    <xf numFmtId="179" fontId="65" fillId="0" borderId="13" xfId="68" applyNumberFormat="1" applyFont="1" applyFill="1" applyBorder="1" applyAlignment="1">
      <alignment horizontal="center"/>
    </xf>
    <xf numFmtId="0" fontId="65" fillId="0" borderId="13" xfId="68" applyFont="1" applyFill="1" applyBorder="1" applyAlignment="1">
      <alignment horizontal="center"/>
    </xf>
    <xf numFmtId="0" fontId="65" fillId="0" borderId="13" xfId="69" applyFont="1" applyFill="1" applyBorder="1" applyAlignment="1">
      <alignment horizontal="left"/>
    </xf>
    <xf numFmtId="37" fontId="69" fillId="0" borderId="13" xfId="67" applyNumberFormat="1" applyFont="1" applyFill="1" applyBorder="1" applyAlignment="1">
      <alignment horizontal="right"/>
    </xf>
    <xf numFmtId="176" fontId="70" fillId="0" borderId="13" xfId="67" applyNumberFormat="1" applyFont="1" applyFill="1" applyBorder="1" applyAlignment="1">
      <alignment horizontal="right" vertical="top"/>
    </xf>
    <xf numFmtId="176" fontId="68" fillId="0" borderId="23" xfId="67" quotePrefix="1" applyFont="1" applyFill="1" applyBorder="1" applyAlignment="1">
      <alignment horizontal="left"/>
    </xf>
    <xf numFmtId="37" fontId="84" fillId="0" borderId="0" xfId="68" applyNumberFormat="1" applyFont="1" applyFill="1" applyAlignment="1">
      <alignment horizontal="right" vertical="top"/>
    </xf>
    <xf numFmtId="37" fontId="65" fillId="0" borderId="24" xfId="67" applyNumberFormat="1" applyFont="1" applyFill="1" applyBorder="1" applyAlignment="1">
      <alignment horizontal="center"/>
    </xf>
    <xf numFmtId="172" fontId="82" fillId="0" borderId="24" xfId="67" applyNumberFormat="1" applyFont="1" applyFill="1" applyBorder="1" applyAlignment="1">
      <alignment horizontal="right"/>
    </xf>
    <xf numFmtId="172" fontId="80" fillId="0" borderId="24" xfId="67" applyNumberFormat="1" applyFont="1" applyFill="1" applyBorder="1" applyAlignment="1">
      <alignment horizontal="right"/>
    </xf>
    <xf numFmtId="37" fontId="83" fillId="0" borderId="24" xfId="67" applyNumberFormat="1" applyFont="1" applyFill="1" applyBorder="1" applyAlignment="1">
      <alignment horizontal="right" vertical="top"/>
    </xf>
    <xf numFmtId="182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left"/>
    </xf>
    <xf numFmtId="49" fontId="12" fillId="0" borderId="0" xfId="52" applyNumberFormat="1" applyAlignment="1" applyProtection="1">
      <alignment horizontal="left"/>
    </xf>
    <xf numFmtId="0" fontId="10" fillId="0" borderId="0" xfId="68" applyFont="1" applyFill="1" applyBorder="1">
      <alignment vertical="center"/>
    </xf>
    <xf numFmtId="0" fontId="65" fillId="0" borderId="0" xfId="68" applyFont="1" applyFill="1">
      <alignment vertical="center"/>
    </xf>
    <xf numFmtId="0" fontId="65" fillId="0" borderId="7" xfId="68" applyFont="1" applyFill="1" applyBorder="1">
      <alignment vertical="center"/>
    </xf>
    <xf numFmtId="177" fontId="73" fillId="0" borderId="0" xfId="256" quotePrefix="1" applyNumberFormat="1" applyFont="1" applyFill="1" applyAlignment="1">
      <alignment horizontal="left" vertical="top" wrapText="1"/>
    </xf>
    <xf numFmtId="37" fontId="65" fillId="0" borderId="0" xfId="67" applyNumberFormat="1" applyFont="1" applyFill="1" applyBorder="1" applyAlignment="1" applyProtection="1">
      <alignment horizontal="right"/>
      <protection locked="0"/>
    </xf>
    <xf numFmtId="180" fontId="65" fillId="0" borderId="7" xfId="67" applyNumberFormat="1" applyFont="1" applyFill="1" applyBorder="1" applyAlignment="1" applyProtection="1">
      <alignment horizontal="right"/>
      <protection locked="0"/>
    </xf>
    <xf numFmtId="179" fontId="65" fillId="0" borderId="7" xfId="67" applyNumberFormat="1" applyFont="1" applyFill="1" applyBorder="1" applyAlignment="1" applyProtection="1">
      <alignment horizontal="center"/>
      <protection locked="0"/>
    </xf>
    <xf numFmtId="37" fontId="65" fillId="0" borderId="23" xfId="67" applyNumberFormat="1" applyFont="1" applyFill="1" applyBorder="1" applyAlignment="1"/>
    <xf numFmtId="37" fontId="65" fillId="0" borderId="24" xfId="67" applyNumberFormat="1" applyFont="1" applyFill="1" applyBorder="1" applyAlignment="1">
      <alignment horizontal="left"/>
    </xf>
    <xf numFmtId="37" fontId="65" fillId="0" borderId="23" xfId="67" applyNumberFormat="1" applyFont="1" applyFill="1" applyBorder="1" applyAlignment="1">
      <alignment horizontal="left" wrapText="1"/>
    </xf>
    <xf numFmtId="176" fontId="68" fillId="0" borderId="0" xfId="384" quotePrefix="1" applyNumberFormat="1" applyFont="1" applyFill="1" applyAlignment="1">
      <alignment horizontal="left"/>
    </xf>
    <xf numFmtId="176" fontId="68" fillId="0" borderId="0" xfId="384" applyNumberFormat="1" applyFont="1" applyFill="1"/>
    <xf numFmtId="37" fontId="65" fillId="0" borderId="0" xfId="170" applyNumberFormat="1" applyFont="1" applyFill="1" applyBorder="1" applyAlignment="1">
      <alignment horizontal="left"/>
    </xf>
    <xf numFmtId="37" fontId="65" fillId="0" borderId="24" xfId="67" applyNumberFormat="1" applyFont="1" applyFill="1" applyBorder="1" applyAlignment="1">
      <alignment horizontal="right"/>
    </xf>
    <xf numFmtId="37" fontId="68" fillId="0" borderId="7" xfId="67" applyNumberFormat="1" applyFont="1" applyFill="1" applyBorder="1" applyAlignment="1">
      <alignment horizontal="right"/>
    </xf>
    <xf numFmtId="37" fontId="65" fillId="0" borderId="7" xfId="67" applyNumberFormat="1" applyFont="1" applyFill="1" applyBorder="1" applyAlignment="1">
      <alignment horizontal="right"/>
    </xf>
    <xf numFmtId="37" fontId="68" fillId="0" borderId="23" xfId="67" applyNumberFormat="1" applyFont="1" applyFill="1" applyBorder="1" applyAlignment="1">
      <alignment horizontal="left"/>
    </xf>
    <xf numFmtId="37" fontId="65" fillId="0" borderId="7" xfId="170" applyNumberFormat="1" applyFont="1" applyFill="1" applyBorder="1" applyAlignment="1">
      <alignment horizontal="left"/>
    </xf>
    <xf numFmtId="37" fontId="65" fillId="0" borderId="24" xfId="170" applyNumberFormat="1" applyFont="1" applyFill="1" applyBorder="1" applyAlignment="1">
      <alignment horizontal="left"/>
    </xf>
    <xf numFmtId="37" fontId="68" fillId="0" borderId="23" xfId="170" applyNumberFormat="1" applyFont="1" applyFill="1" applyBorder="1" applyAlignment="1">
      <alignment horizontal="left"/>
    </xf>
    <xf numFmtId="176" fontId="68" fillId="0" borderId="24" xfId="67" applyNumberFormat="1" applyFont="1" applyFill="1" applyBorder="1" applyAlignment="1">
      <alignment horizontal="left"/>
    </xf>
    <xf numFmtId="37" fontId="68" fillId="0" borderId="24" xfId="67" applyNumberFormat="1" applyFont="1" applyFill="1" applyBorder="1" applyAlignment="1">
      <alignment horizontal="right"/>
    </xf>
    <xf numFmtId="37" fontId="4" fillId="0" borderId="0" xfId="67" applyNumberFormat="1" applyFont="1" applyFill="1" applyAlignment="1">
      <alignment horizontal="left"/>
    </xf>
    <xf numFmtId="0" fontId="4" fillId="0" borderId="0" xfId="170" applyNumberFormat="1" applyFont="1" applyFill="1" applyAlignment="1">
      <alignment horizontal="left"/>
    </xf>
    <xf numFmtId="177" fontId="65" fillId="0" borderId="23" xfId="70" applyNumberFormat="1" applyFont="1" applyFill="1" applyBorder="1" applyAlignment="1">
      <alignment horizontal="left"/>
    </xf>
    <xf numFmtId="177" fontId="65" fillId="0" borderId="0" xfId="70" applyNumberFormat="1" applyFont="1" applyFill="1" applyAlignment="1">
      <alignment horizontal="center"/>
    </xf>
    <xf numFmtId="177" fontId="65" fillId="0" borderId="7" xfId="67" applyNumberFormat="1" applyFont="1" applyFill="1" applyBorder="1" applyAlignment="1">
      <alignment horizontal="left" wrapText="1"/>
    </xf>
    <xf numFmtId="176" fontId="65" fillId="0" borderId="0" xfId="67" applyNumberFormat="1" applyFont="1" applyFill="1" applyBorder="1" applyAlignment="1">
      <alignment horizontal="left"/>
    </xf>
    <xf numFmtId="176" fontId="65" fillId="0" borderId="0" xfId="436" applyNumberFormat="1" applyFont="1" applyFill="1" applyBorder="1"/>
    <xf numFmtId="177" fontId="68" fillId="0" borderId="0" xfId="67" applyNumberFormat="1" applyFont="1" applyFill="1" applyAlignment="1">
      <alignment horizontal="left"/>
    </xf>
    <xf numFmtId="177" fontId="65" fillId="0" borderId="0" xfId="67" applyNumberFormat="1" applyFont="1" applyFill="1" applyAlignment="1">
      <alignment horizontal="left"/>
    </xf>
    <xf numFmtId="177" fontId="65" fillId="0" borderId="0" xfId="67" applyNumberFormat="1" applyFont="1" applyFill="1" applyBorder="1" applyAlignment="1">
      <alignment horizontal="left"/>
    </xf>
    <xf numFmtId="179" fontId="65" fillId="0" borderId="23" xfId="67" applyNumberFormat="1" applyFont="1" applyFill="1" applyBorder="1" applyAlignment="1">
      <alignment horizontal="center"/>
    </xf>
    <xf numFmtId="179" fontId="65" fillId="0" borderId="23" xfId="67" applyNumberFormat="1" applyFont="1" applyFill="1" applyBorder="1" applyAlignment="1" applyProtection="1">
      <alignment horizontal="center"/>
      <protection locked="0"/>
    </xf>
    <xf numFmtId="177" fontId="65" fillId="0" borderId="13" xfId="67" applyNumberFormat="1" applyFont="1" applyFill="1" applyBorder="1" applyAlignment="1">
      <alignment horizontal="left"/>
    </xf>
    <xf numFmtId="177" fontId="65" fillId="0" borderId="0" xfId="67" applyNumberFormat="1" applyFont="1" applyFill="1" applyAlignment="1">
      <alignment horizontal="left" wrapText="1"/>
    </xf>
    <xf numFmtId="177" fontId="68" fillId="0" borderId="11" xfId="67" applyNumberFormat="1" applyFont="1" applyFill="1" applyBorder="1" applyAlignment="1">
      <alignment horizontal="left"/>
    </xf>
    <xf numFmtId="37" fontId="64" fillId="0" borderId="0" xfId="67" applyNumberFormat="1" applyFont="1" applyFill="1" applyBorder="1" applyAlignment="1">
      <alignment horizontal="right"/>
    </xf>
    <xf numFmtId="177" fontId="68" fillId="0" borderId="7" xfId="67" applyNumberFormat="1" applyFont="1" applyFill="1" applyBorder="1" applyAlignment="1">
      <alignment horizontal="center"/>
    </xf>
    <xf numFmtId="177" fontId="65" fillId="0" borderId="0" xfId="67" applyNumberFormat="1" applyFont="1" applyFill="1" applyBorder="1" applyAlignment="1"/>
    <xf numFmtId="37" fontId="65" fillId="0" borderId="13" xfId="170" applyNumberFormat="1" applyFont="1" applyFill="1" applyBorder="1" applyAlignment="1">
      <alignment horizontal="left"/>
    </xf>
    <xf numFmtId="37" fontId="65" fillId="0" borderId="23" xfId="170" applyNumberFormat="1" applyFont="1" applyFill="1" applyBorder="1" applyAlignment="1">
      <alignment horizontal="left"/>
    </xf>
    <xf numFmtId="37" fontId="68" fillId="0" borderId="13" xfId="67" applyNumberFormat="1" applyFont="1" applyFill="1" applyBorder="1" applyAlignment="1">
      <alignment horizontal="left"/>
    </xf>
    <xf numFmtId="37" fontId="68" fillId="0" borderId="0" xfId="67" applyNumberFormat="1" applyFont="1" applyFill="1" applyBorder="1" applyAlignment="1">
      <alignment horizontal="right"/>
    </xf>
    <xf numFmtId="37" fontId="65" fillId="0" borderId="0" xfId="67" applyNumberFormat="1" applyFont="1" applyFill="1" applyBorder="1" applyAlignment="1"/>
    <xf numFmtId="37" fontId="65" fillId="0" borderId="0" xfId="170" applyNumberFormat="1" applyFont="1" applyFill="1" applyAlignment="1"/>
    <xf numFmtId="37" fontId="68" fillId="0" borderId="0" xfId="67" applyNumberFormat="1" applyFont="1" applyFill="1" applyAlignment="1"/>
    <xf numFmtId="176" fontId="68" fillId="0" borderId="0" xfId="67" applyNumberFormat="1" applyFont="1" applyFill="1" applyAlignment="1">
      <alignment horizontal="left"/>
    </xf>
    <xf numFmtId="176" fontId="68" fillId="0" borderId="0" xfId="67" applyNumberFormat="1" applyFont="1" applyFill="1" applyAlignment="1"/>
    <xf numFmtId="37" fontId="69" fillId="0" borderId="0" xfId="67" applyNumberFormat="1" applyFont="1" applyFill="1" applyAlignment="1"/>
    <xf numFmtId="176" fontId="68" fillId="0" borderId="7" xfId="67" applyNumberFormat="1" applyFont="1" applyFill="1" applyBorder="1" applyAlignment="1">
      <alignment horizontal="left"/>
    </xf>
    <xf numFmtId="176" fontId="68" fillId="0" borderId="23" xfId="67" applyNumberFormat="1" applyFont="1" applyFill="1" applyBorder="1" applyAlignment="1">
      <alignment horizontal="left"/>
    </xf>
    <xf numFmtId="176" fontId="68" fillId="0" borderId="0" xfId="67" applyNumberFormat="1" applyFont="1" applyFill="1" applyBorder="1" applyAlignment="1">
      <alignment horizontal="left"/>
    </xf>
    <xf numFmtId="176" fontId="68" fillId="0" borderId="13" xfId="67" applyFont="1" applyFill="1" applyBorder="1" applyAlignment="1">
      <alignment horizontal="left"/>
    </xf>
    <xf numFmtId="179" fontId="68" fillId="0" borderId="0" xfId="67" applyNumberFormat="1" applyFont="1" applyFill="1" applyBorder="1" applyAlignment="1">
      <alignment horizontal="center"/>
    </xf>
    <xf numFmtId="0" fontId="65" fillId="0" borderId="0" xfId="170" applyNumberFormat="1" applyFont="1" applyFill="1" applyAlignment="1">
      <alignment horizontal="left"/>
    </xf>
    <xf numFmtId="37" fontId="68" fillId="0" borderId="0" xfId="67" applyNumberFormat="1" applyFont="1" applyFill="1" applyBorder="1" applyAlignment="1">
      <alignment horizontal="left" wrapText="1"/>
    </xf>
    <xf numFmtId="179" fontId="65" fillId="0" borderId="0" xfId="67" applyNumberFormat="1" applyFont="1" applyFill="1" applyAlignment="1" applyProtection="1">
      <alignment horizontal="center"/>
      <protection locked="0"/>
    </xf>
    <xf numFmtId="180" fontId="65" fillId="0" borderId="23" xfId="67" applyNumberFormat="1" applyFont="1" applyFill="1" applyBorder="1" applyAlignment="1" applyProtection="1">
      <alignment horizontal="right"/>
      <protection locked="0"/>
    </xf>
    <xf numFmtId="185" fontId="68" fillId="0" borderId="0" xfId="67" applyNumberFormat="1" applyFont="1" applyFill="1" applyBorder="1" applyAlignment="1" applyProtection="1">
      <alignment horizontal="right"/>
      <protection locked="0"/>
    </xf>
    <xf numFmtId="37" fontId="65" fillId="0" borderId="0" xfId="67" applyNumberFormat="1" applyFont="1" applyFill="1" applyBorder="1" applyAlignment="1">
      <alignment horizontal="right"/>
    </xf>
    <xf numFmtId="0" fontId="68" fillId="0" borderId="0" xfId="67" applyNumberFormat="1" applyFont="1" applyFill="1" applyBorder="1" applyAlignment="1">
      <alignment horizontal="center"/>
    </xf>
    <xf numFmtId="186" fontId="65" fillId="0" borderId="0" xfId="67" applyNumberFormat="1" applyFont="1" applyFill="1" applyBorder="1" applyAlignment="1">
      <alignment horizontal="right"/>
    </xf>
    <xf numFmtId="180" fontId="68" fillId="0" borderId="0" xfId="67" applyNumberFormat="1" applyFont="1" applyFill="1" applyBorder="1" applyAlignment="1" applyProtection="1">
      <alignment horizontal="right"/>
      <protection locked="0"/>
    </xf>
    <xf numFmtId="180" fontId="68" fillId="0" borderId="0" xfId="67" applyNumberFormat="1" applyFont="1" applyFill="1" applyBorder="1" applyAlignment="1">
      <alignment horizontal="right"/>
    </xf>
    <xf numFmtId="180" fontId="65" fillId="0" borderId="0" xfId="67" applyNumberFormat="1" applyFont="1" applyFill="1" applyBorder="1" applyAlignment="1">
      <alignment horizontal="right"/>
    </xf>
    <xf numFmtId="180" fontId="65" fillId="0" borderId="0" xfId="67" applyNumberFormat="1" applyFont="1" applyFill="1" applyBorder="1" applyAlignment="1" applyProtection="1">
      <alignment horizontal="right"/>
      <protection locked="0"/>
    </xf>
    <xf numFmtId="187" fontId="90" fillId="0" borderId="0" xfId="687" applyNumberFormat="1" applyFont="1" applyAlignment="1">
      <alignment horizontal="left"/>
    </xf>
    <xf numFmtId="187" fontId="91" fillId="0" borderId="0" xfId="687" applyNumberFormat="1" applyFont="1" applyAlignment="1">
      <alignment horizontal="center"/>
    </xf>
    <xf numFmtId="37" fontId="68" fillId="0" borderId="0" xfId="67" applyNumberFormat="1" applyFont="1" applyFill="1" applyBorder="1" applyAlignment="1">
      <alignment horizontal="left"/>
    </xf>
    <xf numFmtId="37" fontId="65" fillId="0" borderId="0" xfId="67" applyNumberFormat="1" applyFont="1" applyFill="1" applyBorder="1" applyAlignment="1">
      <alignment horizontal="left"/>
    </xf>
    <xf numFmtId="37" fontId="68" fillId="0" borderId="0" xfId="67" applyNumberFormat="1" applyFont="1" applyFill="1" applyAlignment="1">
      <alignment horizontal="left" wrapText="1"/>
    </xf>
    <xf numFmtId="37" fontId="68" fillId="0" borderId="0" xfId="67" applyNumberFormat="1" applyFont="1" applyFill="1" applyAlignment="1">
      <alignment horizontal="left"/>
    </xf>
    <xf numFmtId="176" fontId="65" fillId="0" borderId="23" xfId="67" applyNumberFormat="1" applyFont="1" applyFill="1" applyBorder="1" applyAlignment="1">
      <alignment horizontal="left"/>
    </xf>
    <xf numFmtId="176" fontId="65" fillId="0" borderId="0" xfId="67" applyNumberFormat="1" applyFont="1" applyFill="1" applyAlignment="1">
      <alignment horizontal="left"/>
    </xf>
    <xf numFmtId="37" fontId="65" fillId="0" borderId="0" xfId="67" applyNumberFormat="1" applyFont="1" applyFill="1" applyAlignment="1">
      <alignment horizontal="left" wrapText="1"/>
    </xf>
    <xf numFmtId="37" fontId="65" fillId="0" borderId="23" xfId="67" applyNumberFormat="1" applyFont="1" applyFill="1" applyBorder="1" applyAlignment="1">
      <alignment horizontal="left"/>
    </xf>
    <xf numFmtId="37" fontId="65" fillId="0" borderId="0" xfId="67" applyNumberFormat="1" applyFont="1" applyFill="1" applyAlignment="1">
      <alignment horizontal="left"/>
    </xf>
    <xf numFmtId="37" fontId="68" fillId="0" borderId="0" xfId="170" applyNumberFormat="1" applyFont="1" applyFill="1" applyAlignment="1">
      <alignment horizontal="left"/>
    </xf>
    <xf numFmtId="37" fontId="65" fillId="0" borderId="7" xfId="67" applyNumberFormat="1" applyFont="1" applyFill="1" applyBorder="1" applyAlignment="1">
      <alignment horizontal="left"/>
    </xf>
    <xf numFmtId="37" fontId="68" fillId="0" borderId="7" xfId="67" applyNumberFormat="1" applyFont="1" applyFill="1" applyBorder="1" applyAlignment="1">
      <alignment horizontal="left"/>
    </xf>
    <xf numFmtId="0" fontId="10" fillId="0" borderId="0" xfId="68" applyFill="1" applyBorder="1">
      <alignment vertical="center"/>
    </xf>
    <xf numFmtId="188" fontId="68" fillId="0" borderId="24" xfId="67" applyNumberFormat="1" applyFont="1" applyFill="1" applyBorder="1" applyAlignment="1">
      <alignment horizontal="right"/>
    </xf>
    <xf numFmtId="176" fontId="68" fillId="0" borderId="0" xfId="375" applyFont="1" applyFill="1"/>
    <xf numFmtId="176" fontId="68" fillId="0" borderId="0" xfId="377" applyNumberFormat="1" applyFont="1" applyFill="1"/>
    <xf numFmtId="176" fontId="65" fillId="0" borderId="0" xfId="377" applyNumberFormat="1" applyFont="1" applyFill="1" applyBorder="1"/>
    <xf numFmtId="0" fontId="65" fillId="0" borderId="0" xfId="68" quotePrefix="1" applyFont="1" applyFill="1" applyAlignment="1">
      <alignment horizontal="left"/>
    </xf>
    <xf numFmtId="0" fontId="68" fillId="0" borderId="23" xfId="170" quotePrefix="1" applyNumberFormat="1" applyFont="1" applyFill="1" applyBorder="1" applyAlignment="1">
      <alignment horizontal="right" wrapText="1"/>
    </xf>
    <xf numFmtId="0" fontId="65" fillId="0" borderId="23" xfId="170" quotePrefix="1" applyNumberFormat="1" applyFont="1" applyFill="1" applyBorder="1" applyAlignment="1">
      <alignment horizontal="right" wrapText="1"/>
    </xf>
    <xf numFmtId="0" fontId="10" fillId="0" borderId="0" xfId="68" applyFill="1">
      <alignment vertical="center"/>
    </xf>
    <xf numFmtId="0" fontId="5" fillId="0" borderId="0" xfId="170" applyFont="1" applyFill="1" applyAlignment="1">
      <alignment horizontal="left"/>
    </xf>
    <xf numFmtId="0" fontId="68" fillId="0" borderId="0" xfId="68" applyFont="1" applyFill="1" applyBorder="1" applyAlignment="1"/>
    <xf numFmtId="0" fontId="68" fillId="0" borderId="0" xfId="68" applyFont="1" applyFill="1" applyBorder="1" applyAlignment="1">
      <alignment horizontal="center"/>
    </xf>
    <xf numFmtId="179" fontId="65" fillId="0" borderId="0" xfId="68" applyNumberFormat="1" applyFont="1" applyFill="1" applyAlignment="1">
      <alignment horizontal="right" vertical="center"/>
    </xf>
    <xf numFmtId="179" fontId="68" fillId="0" borderId="0" xfId="68" applyNumberFormat="1" applyFont="1" applyFill="1" applyBorder="1" applyAlignment="1">
      <alignment horizontal="right"/>
    </xf>
    <xf numFmtId="179" fontId="68" fillId="0" borderId="0" xfId="170" applyNumberFormat="1" applyFont="1" applyFill="1" applyBorder="1" applyAlignment="1">
      <alignment horizontal="right"/>
    </xf>
    <xf numFmtId="179" fontId="7" fillId="0" borderId="0" xfId="68" quotePrefix="1" applyNumberFormat="1" applyFont="1" applyFill="1" applyBorder="1" applyAlignment="1">
      <alignment horizontal="right"/>
    </xf>
    <xf numFmtId="179" fontId="7" fillId="0" borderId="0" xfId="68" applyNumberFormat="1" applyFont="1" applyFill="1" applyBorder="1" applyAlignment="1">
      <alignment horizontal="right"/>
    </xf>
    <xf numFmtId="179" fontId="68" fillId="0" borderId="0" xfId="170" quotePrefix="1" applyNumberFormat="1" applyFont="1" applyFill="1" applyBorder="1" applyAlignment="1">
      <alignment horizontal="right"/>
    </xf>
    <xf numFmtId="177" fontId="65" fillId="0" borderId="23" xfId="67" applyNumberFormat="1" applyFont="1" applyFill="1" applyBorder="1" applyAlignment="1"/>
    <xf numFmtId="0" fontId="65" fillId="0" borderId="23" xfId="67" applyNumberFormat="1" applyFont="1" applyFill="1" applyBorder="1" applyAlignment="1" applyProtection="1">
      <alignment horizontal="left"/>
      <protection locked="0"/>
    </xf>
    <xf numFmtId="179" fontId="68" fillId="0" borderId="0" xfId="68" applyNumberFormat="1" applyFont="1" applyFill="1" applyBorder="1" applyAlignment="1">
      <alignment horizontal="right"/>
    </xf>
    <xf numFmtId="0" fontId="65" fillId="0" borderId="0" xfId="0" applyFont="1" applyBorder="1"/>
    <xf numFmtId="176" fontId="65" fillId="0" borderId="0" xfId="340" applyFont="1" applyAlignment="1">
      <alignment horizontal="left"/>
    </xf>
    <xf numFmtId="176" fontId="65" fillId="0" borderId="0" xfId="0" applyNumberFormat="1" applyFont="1" applyBorder="1"/>
    <xf numFmtId="37" fontId="8" fillId="0" borderId="0" xfId="170" applyNumberFormat="1" applyFont="1" applyFill="1" applyAlignment="1">
      <alignment horizontal="left"/>
    </xf>
    <xf numFmtId="176" fontId="65" fillId="15" borderId="0" xfId="377" applyNumberFormat="1" applyFont="1"/>
    <xf numFmtId="0" fontId="4" fillId="0" borderId="0" xfId="170" applyFont="1" applyAlignment="1">
      <alignment horizontal="left"/>
    </xf>
    <xf numFmtId="179" fontId="65" fillId="0" borderId="0" xfId="68" applyNumberFormat="1" applyFont="1" applyFill="1" applyBorder="1" applyAlignment="1">
      <alignment horizontal="right" vertical="center"/>
    </xf>
    <xf numFmtId="0" fontId="65" fillId="0" borderId="0" xfId="170" applyFont="1" applyFill="1" applyBorder="1" applyAlignment="1">
      <alignment horizontal="left" vertical="top"/>
    </xf>
    <xf numFmtId="0" fontId="5" fillId="0" borderId="0" xfId="68" applyFont="1" applyFill="1" applyBorder="1">
      <alignment vertical="center"/>
    </xf>
    <xf numFmtId="186" fontId="65" fillId="0" borderId="7" xfId="67" applyNumberFormat="1" applyFont="1" applyFill="1" applyBorder="1" applyAlignment="1">
      <alignment horizontal="right"/>
    </xf>
    <xf numFmtId="176" fontId="65" fillId="15" borderId="0" xfId="375" applyFont="1"/>
    <xf numFmtId="37" fontId="65" fillId="0" borderId="23" xfId="67" applyNumberFormat="1" applyFont="1" applyFill="1" applyBorder="1" applyAlignment="1">
      <alignment horizontal="left"/>
    </xf>
    <xf numFmtId="177" fontId="65" fillId="0" borderId="0" xfId="67" applyNumberFormat="1" applyFont="1" applyFill="1" applyAlignment="1">
      <alignment horizontal="left"/>
    </xf>
    <xf numFmtId="177" fontId="68" fillId="0" borderId="0" xfId="67" applyNumberFormat="1" applyFont="1" applyFill="1" applyAlignment="1">
      <alignment horizontal="left"/>
    </xf>
    <xf numFmtId="37" fontId="68" fillId="0" borderId="23" xfId="67" applyNumberFormat="1" applyFont="1" applyFill="1" applyBorder="1" applyAlignment="1" applyProtection="1">
      <alignment horizontal="left"/>
      <protection locked="0"/>
    </xf>
    <xf numFmtId="186" fontId="65" fillId="0" borderId="24" xfId="67" applyNumberFormat="1" applyFont="1" applyFill="1" applyBorder="1" applyAlignment="1">
      <alignment horizontal="right"/>
    </xf>
    <xf numFmtId="188" fontId="65" fillId="0" borderId="24" xfId="67" applyNumberFormat="1" applyFont="1" applyFill="1" applyBorder="1" applyAlignment="1">
      <alignment horizontal="right"/>
    </xf>
    <xf numFmtId="0" fontId="68" fillId="0" borderId="13" xfId="68" applyFont="1" applyFill="1" applyBorder="1">
      <alignment vertical="center"/>
    </xf>
    <xf numFmtId="37" fontId="65" fillId="0" borderId="0" xfId="170" applyNumberFormat="1" applyFont="1" applyFill="1" applyAlignment="1" applyProtection="1">
      <alignment horizontal="left"/>
      <protection locked="0"/>
    </xf>
    <xf numFmtId="179" fontId="68" fillId="0" borderId="0" xfId="68" applyNumberFormat="1" applyFont="1" applyFill="1" applyBorder="1" applyAlignment="1">
      <alignment horizontal="right"/>
    </xf>
    <xf numFmtId="0" fontId="68" fillId="0" borderId="23" xfId="67" quotePrefix="1" applyNumberFormat="1" applyFont="1" applyFill="1" applyBorder="1" applyAlignment="1">
      <alignment horizontal="right"/>
    </xf>
    <xf numFmtId="187" fontId="65" fillId="0" borderId="0" xfId="67" applyNumberFormat="1" applyFont="1" applyFill="1" applyBorder="1" applyAlignment="1">
      <alignment horizontal="right"/>
    </xf>
    <xf numFmtId="0" fontId="68" fillId="0" borderId="23" xfId="67" applyNumberFormat="1" applyFont="1" applyFill="1" applyBorder="1" applyAlignment="1">
      <alignment horizontal="right"/>
    </xf>
    <xf numFmtId="0" fontId="65" fillId="0" borderId="23" xfId="67" applyNumberFormat="1" applyFont="1" applyFill="1" applyBorder="1" applyAlignment="1">
      <alignment horizontal="right"/>
    </xf>
    <xf numFmtId="0" fontId="68" fillId="0" borderId="0" xfId="68" applyFont="1" applyFill="1" applyBorder="1" applyAlignment="1">
      <alignment horizontal="center" wrapText="1"/>
    </xf>
    <xf numFmtId="37" fontId="68" fillId="0" borderId="23" xfId="67" applyNumberFormat="1" applyFont="1" applyFill="1" applyBorder="1" applyAlignment="1"/>
    <xf numFmtId="187" fontId="68" fillId="0" borderId="23" xfId="67" applyNumberFormat="1" applyFont="1" applyFill="1" applyBorder="1" applyAlignment="1">
      <alignment horizontal="right"/>
    </xf>
    <xf numFmtId="187" fontId="68" fillId="0" borderId="0" xfId="67" applyNumberFormat="1" applyFont="1" applyFill="1" applyBorder="1" applyAlignment="1" applyProtection="1">
      <alignment horizontal="right"/>
      <protection locked="0"/>
    </xf>
    <xf numFmtId="185" fontId="65" fillId="0" borderId="7" xfId="67" applyNumberFormat="1" applyFont="1" applyFill="1" applyBorder="1" applyAlignment="1">
      <alignment horizontal="right"/>
    </xf>
    <xf numFmtId="189" fontId="65" fillId="0" borderId="0" xfId="170" applyNumberFormat="1" applyFont="1">
      <alignment vertical="center"/>
    </xf>
    <xf numFmtId="189" fontId="65" fillId="0" borderId="0" xfId="67" applyNumberFormat="1" applyFont="1" applyFill="1" applyBorder="1" applyAlignment="1" applyProtection="1">
      <alignment horizontal="right"/>
      <protection locked="0"/>
    </xf>
    <xf numFmtId="189" fontId="65" fillId="0" borderId="0" xfId="67" applyNumberFormat="1" applyFont="1" applyFill="1" applyBorder="1" applyAlignment="1">
      <alignment horizontal="right"/>
    </xf>
    <xf numFmtId="189" fontId="65" fillId="0" borderId="23" xfId="67" applyNumberFormat="1" applyFont="1" applyFill="1" applyBorder="1" applyAlignment="1">
      <alignment horizontal="right"/>
    </xf>
    <xf numFmtId="189" fontId="65" fillId="0" borderId="7" xfId="67" applyNumberFormat="1" applyFont="1" applyFill="1" applyBorder="1" applyAlignment="1" applyProtection="1">
      <alignment horizontal="right"/>
      <protection locked="0"/>
    </xf>
    <xf numFmtId="189" fontId="68" fillId="0" borderId="24" xfId="67" applyNumberFormat="1" applyFont="1" applyFill="1" applyBorder="1" applyAlignment="1">
      <alignment horizontal="right"/>
    </xf>
    <xf numFmtId="37" fontId="7" fillId="0" borderId="0" xfId="68" applyNumberFormat="1" applyFont="1" applyFill="1" applyAlignment="1">
      <alignment horizontal="right"/>
    </xf>
    <xf numFmtId="37" fontId="8" fillId="0" borderId="0" xfId="68" applyNumberFormat="1" applyFont="1" applyFill="1" applyAlignment="1">
      <alignment horizontal="right"/>
    </xf>
    <xf numFmtId="171" fontId="8" fillId="0" borderId="0" xfId="372" applyFont="1"/>
    <xf numFmtId="189" fontId="68" fillId="0" borderId="13" xfId="67" applyNumberFormat="1" applyFont="1" applyFill="1" applyBorder="1" applyAlignment="1">
      <alignment horizontal="right"/>
    </xf>
    <xf numFmtId="177" fontId="68" fillId="0" borderId="23" xfId="67" applyNumberFormat="1" applyFont="1" applyFill="1" applyBorder="1" applyAlignment="1">
      <alignment wrapText="1"/>
    </xf>
    <xf numFmtId="0" fontId="8" fillId="0" borderId="0" xfId="68" applyFont="1" applyFill="1" applyBorder="1" applyAlignment="1">
      <alignment horizontal="left" vertical="center" wrapText="1"/>
    </xf>
    <xf numFmtId="171" fontId="65" fillId="0" borderId="7" xfId="256" applyFont="1" applyFill="1" applyBorder="1" applyAlignment="1">
      <alignment horizontal="left" vertical="center"/>
    </xf>
    <xf numFmtId="189" fontId="65" fillId="0" borderId="7" xfId="67" applyNumberFormat="1" applyFont="1" applyFill="1" applyBorder="1" applyAlignment="1">
      <alignment horizontal="right" vertical="center"/>
    </xf>
    <xf numFmtId="188" fontId="65" fillId="0" borderId="7" xfId="67" applyNumberFormat="1" applyFont="1" applyFill="1" applyBorder="1" applyAlignment="1">
      <alignment horizontal="right" vertical="center"/>
    </xf>
    <xf numFmtId="0" fontId="10" fillId="0" borderId="0" xfId="68" applyFont="1" applyFill="1" applyBorder="1" applyAlignment="1">
      <alignment vertical="center"/>
    </xf>
    <xf numFmtId="0" fontId="65" fillId="0" borderId="23" xfId="67" quotePrefix="1" applyNumberFormat="1" applyFont="1" applyFill="1" applyBorder="1" applyAlignment="1">
      <alignment horizontal="right"/>
    </xf>
    <xf numFmtId="185" fontId="65" fillId="0" borderId="0" xfId="67" applyNumberFormat="1" applyFont="1" applyFill="1" applyBorder="1" applyAlignment="1" applyProtection="1">
      <alignment horizontal="right"/>
      <protection locked="0"/>
    </xf>
    <xf numFmtId="186" fontId="65" fillId="0" borderId="23" xfId="67" applyNumberFormat="1" applyFont="1" applyFill="1" applyBorder="1" applyAlignment="1">
      <alignment horizontal="right"/>
    </xf>
    <xf numFmtId="189" fontId="68" fillId="0" borderId="0" xfId="67" applyNumberFormat="1" applyFont="1" applyFill="1" applyBorder="1" applyAlignment="1" applyProtection="1">
      <alignment horizontal="right"/>
      <protection locked="0"/>
    </xf>
    <xf numFmtId="189" fontId="68" fillId="0" borderId="7" xfId="67" applyNumberFormat="1" applyFont="1" applyFill="1" applyBorder="1" applyAlignment="1" applyProtection="1">
      <alignment horizontal="right"/>
      <protection locked="0"/>
    </xf>
    <xf numFmtId="187" fontId="68" fillId="0" borderId="23" xfId="67" applyNumberFormat="1" applyFont="1" applyFill="1" applyBorder="1" applyAlignment="1" applyProtection="1">
      <alignment horizontal="right"/>
      <protection locked="0"/>
    </xf>
    <xf numFmtId="187" fontId="68" fillId="0" borderId="7" xfId="67" applyNumberFormat="1" applyFont="1" applyFill="1" applyBorder="1" applyAlignment="1" applyProtection="1">
      <alignment horizontal="right"/>
      <protection locked="0"/>
    </xf>
    <xf numFmtId="37" fontId="5" fillId="0" borderId="0" xfId="67" applyNumberFormat="1" applyFont="1" applyFill="1" applyAlignment="1">
      <alignment horizontal="left"/>
    </xf>
    <xf numFmtId="0" fontId="65" fillId="0" borderId="0" xfId="68" applyFont="1" applyFill="1" applyBorder="1" applyAlignment="1">
      <alignment horizontal="left" vertical="top" indent="1"/>
    </xf>
    <xf numFmtId="0" fontId="65" fillId="0" borderId="0" xfId="170" applyFont="1" applyAlignment="1">
      <alignment horizontal="left" vertical="center" indent="2"/>
    </xf>
    <xf numFmtId="0" fontId="65" fillId="0" borderId="0" xfId="170" applyFont="1" applyBorder="1" applyAlignment="1">
      <alignment horizontal="left" vertical="center" indent="2"/>
    </xf>
    <xf numFmtId="0" fontId="65" fillId="0" borderId="0" xfId="170" applyFont="1" applyAlignment="1">
      <alignment horizontal="left" indent="1"/>
    </xf>
    <xf numFmtId="0" fontId="65" fillId="0" borderId="0" xfId="67" applyNumberFormat="1" applyFont="1" applyFill="1" applyAlignment="1" applyProtection="1">
      <alignment horizontal="center"/>
      <protection locked="0"/>
    </xf>
    <xf numFmtId="189" fontId="65" fillId="0" borderId="23" xfId="67" applyNumberFormat="1" applyFont="1" applyFill="1" applyBorder="1" applyAlignment="1" applyProtection="1">
      <alignment horizontal="right"/>
      <protection locked="0"/>
    </xf>
    <xf numFmtId="176" fontId="65" fillId="0" borderId="0" xfId="67" applyNumberFormat="1" applyFont="1" applyFill="1" applyAlignment="1">
      <alignment horizontal="left"/>
    </xf>
    <xf numFmtId="37" fontId="65" fillId="0" borderId="23" xfId="67" applyNumberFormat="1" applyFont="1" applyFill="1" applyBorder="1" applyAlignment="1">
      <alignment horizontal="left"/>
    </xf>
    <xf numFmtId="0" fontId="65" fillId="0" borderId="23" xfId="67" applyNumberFormat="1" applyFont="1" applyFill="1" applyBorder="1" applyAlignment="1" applyProtection="1">
      <alignment horizontal="left"/>
      <protection locked="0"/>
    </xf>
    <xf numFmtId="177" fontId="65" fillId="0" borderId="0" xfId="67" applyNumberFormat="1" applyFont="1" applyFill="1" applyAlignment="1">
      <alignment horizontal="left"/>
    </xf>
    <xf numFmtId="187" fontId="68" fillId="0" borderId="0" xfId="67" applyNumberFormat="1" applyFont="1" applyFill="1" applyBorder="1" applyAlignment="1">
      <alignment horizontal="right"/>
    </xf>
    <xf numFmtId="37" fontId="8" fillId="0" borderId="0" xfId="170" quotePrefix="1" applyNumberFormat="1" applyFont="1" applyFill="1" applyAlignment="1">
      <alignment horizontal="left"/>
    </xf>
    <xf numFmtId="179" fontId="65" fillId="0" borderId="0" xfId="67" applyNumberFormat="1" applyFont="1" applyFill="1" applyBorder="1" applyAlignment="1">
      <alignment horizontal="center"/>
    </xf>
    <xf numFmtId="0" fontId="64" fillId="0" borderId="7" xfId="67" quotePrefix="1" applyNumberFormat="1" applyFont="1" applyFill="1" applyBorder="1" applyAlignment="1">
      <alignment horizontal="left" indent="3"/>
    </xf>
    <xf numFmtId="187" fontId="91" fillId="0" borderId="23" xfId="0" applyNumberFormat="1" applyFont="1" applyBorder="1" applyAlignment="1"/>
    <xf numFmtId="189" fontId="65" fillId="0" borderId="24" xfId="67" applyNumberFormat="1" applyFont="1" applyFill="1" applyBorder="1" applyAlignment="1">
      <alignment horizontal="right"/>
    </xf>
    <xf numFmtId="0" fontId="65" fillId="0" borderId="0" xfId="70" applyNumberFormat="1" applyFont="1" applyFill="1" applyAlignment="1">
      <alignment horizontal="center"/>
    </xf>
    <xf numFmtId="0" fontId="91" fillId="0" borderId="0" xfId="687" applyNumberFormat="1" applyFont="1" applyAlignment="1">
      <alignment horizontal="center"/>
    </xf>
    <xf numFmtId="0" fontId="65" fillId="0" borderId="23" xfId="67" applyNumberFormat="1" applyFont="1" applyFill="1" applyBorder="1" applyAlignment="1">
      <alignment horizontal="center" wrapText="1"/>
    </xf>
    <xf numFmtId="177" fontId="65" fillId="0" borderId="24" xfId="67" applyNumberFormat="1" applyFont="1" applyFill="1" applyBorder="1" applyAlignment="1">
      <alignment horizontal="center" wrapText="1"/>
    </xf>
    <xf numFmtId="186" fontId="68" fillId="0" borderId="0" xfId="67" applyNumberFormat="1" applyFont="1" applyFill="1" applyBorder="1" applyAlignment="1">
      <alignment horizontal="right"/>
    </xf>
    <xf numFmtId="186" fontId="68" fillId="0" borderId="23" xfId="67" applyNumberFormat="1" applyFont="1" applyFill="1" applyBorder="1" applyAlignment="1">
      <alignment horizontal="right"/>
    </xf>
    <xf numFmtId="185" fontId="68" fillId="0" borderId="7" xfId="67" applyNumberFormat="1" applyFont="1" applyFill="1" applyBorder="1" applyAlignment="1" applyProtection="1">
      <alignment horizontal="right"/>
      <protection locked="0"/>
    </xf>
    <xf numFmtId="185" fontId="68" fillId="0" borderId="24" xfId="67" applyNumberFormat="1" applyFont="1" applyFill="1" applyBorder="1" applyAlignment="1" applyProtection="1">
      <alignment horizontal="right"/>
      <protection locked="0"/>
    </xf>
    <xf numFmtId="0" fontId="8" fillId="0" borderId="0" xfId="68" quotePrefix="1" applyNumberFormat="1" applyFont="1" applyFill="1" applyBorder="1" applyAlignment="1">
      <alignment horizontal="left"/>
    </xf>
    <xf numFmtId="0" fontId="68" fillId="0" borderId="0" xfId="67" applyNumberFormat="1" applyFont="1" applyFill="1" applyBorder="1" applyAlignment="1">
      <alignment horizontal="right"/>
    </xf>
    <xf numFmtId="0" fontId="65" fillId="0" borderId="0" xfId="67" applyNumberFormat="1" applyFont="1" applyFill="1" applyBorder="1" applyAlignment="1">
      <alignment horizontal="right"/>
    </xf>
    <xf numFmtId="0" fontId="65" fillId="0" borderId="0" xfId="68" applyNumberFormat="1" applyFont="1" applyFill="1" applyAlignment="1"/>
    <xf numFmtId="186" fontId="68" fillId="0" borderId="7" xfId="67" applyNumberFormat="1" applyFont="1" applyFill="1" applyBorder="1" applyAlignment="1" applyProtection="1">
      <alignment horizontal="right"/>
      <protection locked="0"/>
    </xf>
    <xf numFmtId="186" fontId="68" fillId="0" borderId="24" xfId="67" applyNumberFormat="1" applyFont="1" applyFill="1" applyBorder="1" applyAlignment="1" applyProtection="1">
      <alignment horizontal="right"/>
      <protection locked="0"/>
    </xf>
    <xf numFmtId="185" fontId="65" fillId="0" borderId="23" xfId="67" applyNumberFormat="1" applyFont="1" applyFill="1" applyBorder="1" applyAlignment="1">
      <alignment horizontal="right"/>
    </xf>
    <xf numFmtId="185" fontId="65" fillId="0" borderId="0" xfId="67" applyNumberFormat="1" applyFont="1" applyFill="1" applyBorder="1" applyAlignment="1">
      <alignment horizontal="right"/>
    </xf>
    <xf numFmtId="185" fontId="65" fillId="0" borderId="7" xfId="67" applyNumberFormat="1" applyFont="1" applyFill="1" applyBorder="1" applyAlignment="1">
      <alignment horizontal="right" vertical="center"/>
    </xf>
    <xf numFmtId="0" fontId="68" fillId="0" borderId="0" xfId="68" quotePrefix="1" applyNumberFormat="1" applyFont="1" applyFill="1" applyBorder="1" applyAlignment="1">
      <alignment horizontal="right" vertical="top"/>
    </xf>
    <xf numFmtId="0" fontId="68" fillId="0" borderId="0" xfId="170" quotePrefix="1" applyNumberFormat="1" applyFont="1" applyFill="1" applyBorder="1" applyAlignment="1">
      <alignment horizontal="right" vertical="top"/>
    </xf>
    <xf numFmtId="177" fontId="65" fillId="0" borderId="0" xfId="67" applyNumberFormat="1" applyFont="1" applyFill="1" applyAlignment="1">
      <alignment horizontal="left"/>
    </xf>
    <xf numFmtId="177" fontId="65" fillId="0" borderId="0" xfId="70" applyNumberFormat="1" applyFont="1" applyFill="1" applyAlignment="1">
      <alignment horizontal="left"/>
    </xf>
    <xf numFmtId="187" fontId="94" fillId="0" borderId="23" xfId="67" applyNumberFormat="1" applyFont="1" applyFill="1" applyBorder="1" applyAlignment="1">
      <alignment horizontal="left" vertical="top"/>
    </xf>
    <xf numFmtId="187" fontId="95" fillId="0" borderId="23" xfId="67" applyNumberFormat="1" applyFont="1" applyFill="1" applyBorder="1" applyAlignment="1">
      <alignment horizontal="left" vertical="top"/>
    </xf>
    <xf numFmtId="177" fontId="65" fillId="0" borderId="0" xfId="67" applyNumberFormat="1" applyFont="1" applyFill="1" applyAlignment="1">
      <alignment horizontal="center" wrapText="1"/>
    </xf>
    <xf numFmtId="177" fontId="65" fillId="0" borderId="0" xfId="67" applyNumberFormat="1" applyFont="1" applyFill="1" applyBorder="1" applyAlignment="1">
      <alignment horizontal="center"/>
    </xf>
    <xf numFmtId="37" fontId="65" fillId="0" borderId="0" xfId="67" applyNumberFormat="1" applyFont="1" applyFill="1" applyAlignment="1">
      <alignment horizontal="left"/>
    </xf>
    <xf numFmtId="177" fontId="65" fillId="0" borderId="0" xfId="67" applyNumberFormat="1" applyFont="1" applyFill="1" applyAlignment="1">
      <alignment horizontal="left"/>
    </xf>
    <xf numFmtId="177" fontId="65" fillId="0" borderId="0" xfId="67" applyNumberFormat="1" applyFont="1" applyFill="1" applyAlignment="1">
      <alignment horizontal="left" wrapText="1"/>
    </xf>
    <xf numFmtId="37" fontId="67" fillId="0" borderId="23" xfId="67" applyNumberFormat="1" applyFont="1" applyFill="1" applyBorder="1" applyAlignment="1">
      <alignment horizontal="right" vertical="top"/>
    </xf>
    <xf numFmtId="187" fontId="65" fillId="0" borderId="23" xfId="67" applyNumberFormat="1" applyFont="1" applyFill="1" applyBorder="1" applyAlignment="1">
      <alignment horizontal="right"/>
    </xf>
    <xf numFmtId="0" fontId="65" fillId="0" borderId="23" xfId="170" applyFont="1" applyBorder="1" applyAlignment="1">
      <alignment horizontal="left" indent="1"/>
    </xf>
    <xf numFmtId="176" fontId="65" fillId="0" borderId="0" xfId="67" applyFont="1" applyFill="1" applyBorder="1" applyAlignment="1">
      <alignment horizontal="left" vertical="top"/>
    </xf>
    <xf numFmtId="176" fontId="68" fillId="0" borderId="0" xfId="67" applyFont="1" applyFill="1" applyBorder="1" applyAlignment="1">
      <alignment horizontal="left" vertical="top"/>
    </xf>
    <xf numFmtId="0" fontId="65" fillId="0" borderId="0" xfId="67" applyNumberFormat="1" applyFont="1" applyFill="1" applyBorder="1" applyAlignment="1" applyProtection="1">
      <alignment horizontal="center" vertical="top"/>
      <protection locked="0"/>
    </xf>
    <xf numFmtId="172" fontId="68" fillId="0" borderId="0" xfId="67" applyNumberFormat="1" applyFont="1" applyFill="1" applyBorder="1" applyAlignment="1">
      <alignment horizontal="right" vertical="top"/>
    </xf>
    <xf numFmtId="172" fontId="65" fillId="0" borderId="0" xfId="67" applyNumberFormat="1" applyFont="1" applyFill="1" applyBorder="1" applyAlignment="1">
      <alignment horizontal="right" vertical="top"/>
    </xf>
    <xf numFmtId="0" fontId="65" fillId="0" borderId="0" xfId="68" applyFont="1" applyFill="1" applyBorder="1" applyAlignment="1">
      <alignment vertical="top"/>
    </xf>
    <xf numFmtId="187" fontId="90" fillId="0" borderId="23" xfId="0" applyNumberFormat="1" applyFont="1" applyBorder="1" applyAlignment="1"/>
    <xf numFmtId="179" fontId="68" fillId="0" borderId="0" xfId="170" quotePrefix="1" applyNumberFormat="1" applyFont="1" applyFill="1" applyBorder="1" applyAlignment="1">
      <alignment horizontal="right" wrapText="1"/>
    </xf>
    <xf numFmtId="187" fontId="65" fillId="0" borderId="24" xfId="67" applyNumberFormat="1" applyFont="1" applyFill="1" applyBorder="1" applyAlignment="1">
      <alignment horizontal="right"/>
    </xf>
    <xf numFmtId="187" fontId="65" fillId="0" borderId="0" xfId="67" applyNumberFormat="1" applyFont="1" applyFill="1" applyBorder="1" applyAlignment="1" applyProtection="1">
      <alignment horizontal="right"/>
      <protection locked="0"/>
    </xf>
    <xf numFmtId="187" fontId="65" fillId="0" borderId="23" xfId="67" applyNumberFormat="1" applyFont="1" applyFill="1" applyBorder="1" applyAlignment="1" applyProtection="1">
      <alignment horizontal="right"/>
      <protection locked="0"/>
    </xf>
    <xf numFmtId="187" fontId="65" fillId="0" borderId="7" xfId="67" applyNumberFormat="1" applyFont="1" applyFill="1" applyBorder="1" applyAlignment="1" applyProtection="1">
      <alignment horizontal="right"/>
      <protection locked="0"/>
    </xf>
    <xf numFmtId="187" fontId="65" fillId="0" borderId="24" xfId="67" applyNumberFormat="1" applyFont="1" applyFill="1" applyBorder="1" applyAlignment="1" applyProtection="1">
      <alignment horizontal="right"/>
      <protection locked="0"/>
    </xf>
    <xf numFmtId="37" fontId="68" fillId="0" borderId="23" xfId="67" applyNumberFormat="1" applyFont="1" applyFill="1" applyBorder="1" applyAlignment="1">
      <alignment horizontal="right"/>
    </xf>
    <xf numFmtId="177" fontId="65" fillId="0" borderId="0" xfId="67" applyNumberFormat="1" applyFont="1" applyFill="1" applyAlignment="1">
      <alignment horizontal="left" wrapText="1"/>
    </xf>
    <xf numFmtId="177" fontId="65" fillId="0" borderId="0" xfId="67" applyNumberFormat="1" applyFont="1" applyFill="1" applyAlignment="1">
      <alignment horizontal="left"/>
    </xf>
    <xf numFmtId="0" fontId="65" fillId="0" borderId="24" xfId="68" applyFont="1" applyFill="1" applyBorder="1">
      <alignment vertical="center"/>
    </xf>
    <xf numFmtId="189" fontId="65" fillId="0" borderId="7" xfId="67" applyNumberFormat="1" applyFont="1" applyFill="1" applyBorder="1" applyAlignment="1">
      <alignment horizontal="right"/>
    </xf>
    <xf numFmtId="189" fontId="65" fillId="0" borderId="0" xfId="68" applyNumberFormat="1" applyFont="1" applyFill="1" applyAlignment="1">
      <alignment horizontal="right"/>
    </xf>
    <xf numFmtId="189" fontId="65" fillId="0" borderId="43" xfId="67" applyNumberFormat="1" applyFont="1" applyFill="1" applyBorder="1" applyAlignment="1">
      <alignment horizontal="right"/>
    </xf>
    <xf numFmtId="185" fontId="65" fillId="0" borderId="24" xfId="67" applyNumberFormat="1" applyFont="1" applyFill="1" applyBorder="1" applyAlignment="1">
      <alignment horizontal="right"/>
    </xf>
    <xf numFmtId="189" fontId="91" fillId="0" borderId="0" xfId="558" applyNumberFormat="1" applyFont="1" applyAlignment="1">
      <alignment horizontal="left"/>
    </xf>
    <xf numFmtId="189" fontId="65" fillId="0" borderId="13" xfId="67" applyNumberFormat="1" applyFont="1" applyFill="1" applyBorder="1" applyAlignment="1">
      <alignment horizontal="right"/>
    </xf>
    <xf numFmtId="189" fontId="65" fillId="0" borderId="0" xfId="67" applyNumberFormat="1" applyFont="1" applyFill="1" applyBorder="1" applyAlignment="1" applyProtection="1">
      <alignment horizontal="right" vertical="top"/>
      <protection locked="0"/>
    </xf>
    <xf numFmtId="189" fontId="65" fillId="0" borderId="0" xfId="67" applyNumberFormat="1" applyFont="1" applyFill="1" applyBorder="1" applyAlignment="1">
      <alignment horizontal="right" vertical="top"/>
    </xf>
    <xf numFmtId="0" fontId="4" fillId="0" borderId="0" xfId="68" applyFont="1" applyFill="1" applyBorder="1">
      <alignment vertical="center"/>
    </xf>
    <xf numFmtId="0" fontId="97" fillId="38" borderId="0" xfId="68" applyFont="1" applyFill="1" applyAlignment="1"/>
    <xf numFmtId="0" fontId="97" fillId="0" borderId="0" xfId="68" applyFont="1" applyFill="1" applyAlignment="1"/>
    <xf numFmtId="0" fontId="98" fillId="0" borderId="0" xfId="68" applyFont="1" applyFill="1" applyBorder="1">
      <alignment vertical="center"/>
    </xf>
    <xf numFmtId="0" fontId="99" fillId="0" borderId="0" xfId="68" applyFont="1" applyFill="1" applyBorder="1">
      <alignment vertical="center"/>
    </xf>
    <xf numFmtId="37" fontId="67" fillId="0" borderId="0" xfId="67" applyNumberFormat="1" applyFont="1" applyFill="1" applyAlignment="1" applyProtection="1">
      <alignment horizontal="right" vertical="top"/>
      <protection locked="0"/>
    </xf>
    <xf numFmtId="37" fontId="65" fillId="0" borderId="0" xfId="170" applyNumberFormat="1" applyFont="1" applyFill="1" applyAlignment="1" applyProtection="1">
      <alignment horizontal="right"/>
      <protection locked="0"/>
    </xf>
    <xf numFmtId="37" fontId="65" fillId="0" borderId="23" xfId="68" applyNumberFormat="1" applyFont="1" applyFill="1" applyBorder="1" applyAlignment="1" applyProtection="1">
      <alignment horizontal="right"/>
      <protection locked="0"/>
    </xf>
    <xf numFmtId="37" fontId="73" fillId="0" borderId="23" xfId="67" quotePrefix="1" applyNumberFormat="1" applyFont="1" applyFill="1" applyBorder="1" applyAlignment="1">
      <alignment horizontal="right" vertical="top"/>
    </xf>
    <xf numFmtId="37" fontId="67" fillId="0" borderId="0" xfId="68" applyNumberFormat="1" applyFont="1" applyFill="1" applyAlignment="1" applyProtection="1">
      <alignment horizontal="right" vertical="top"/>
      <protection locked="0"/>
    </xf>
    <xf numFmtId="37" fontId="68" fillId="0" borderId="0" xfId="67" applyNumberFormat="1" applyFont="1" applyFill="1" applyAlignment="1">
      <alignment horizontal="right"/>
    </xf>
    <xf numFmtId="176" fontId="68" fillId="0" borderId="0" xfId="67" applyNumberFormat="1" applyFont="1" applyFill="1" applyAlignment="1">
      <alignment horizontal="right"/>
    </xf>
    <xf numFmtId="0" fontId="65" fillId="0" borderId="0" xfId="69" applyFont="1" applyFill="1" applyAlignment="1">
      <alignment horizontal="right"/>
    </xf>
    <xf numFmtId="0" fontId="65" fillId="0" borderId="0" xfId="68" applyFont="1" applyFill="1" applyAlignment="1">
      <alignment horizontal="right"/>
    </xf>
    <xf numFmtId="187" fontId="94" fillId="0" borderId="23" xfId="67" applyNumberFormat="1" applyFont="1" applyFill="1" applyBorder="1" applyAlignment="1">
      <alignment horizontal="right" vertical="top"/>
    </xf>
    <xf numFmtId="179" fontId="65" fillId="0" borderId="23" xfId="170" quotePrefix="1" applyNumberFormat="1" applyFont="1" applyFill="1" applyBorder="1" applyAlignment="1">
      <alignment horizontal="right"/>
    </xf>
    <xf numFmtId="180" fontId="65" fillId="0" borderId="0" xfId="67" applyNumberFormat="1" applyFont="1" applyFill="1" applyAlignment="1">
      <alignment horizontal="right"/>
    </xf>
    <xf numFmtId="189" fontId="65" fillId="0" borderId="0" xfId="67" applyNumberFormat="1" applyFont="1" applyFill="1" applyAlignment="1">
      <alignment horizontal="right"/>
    </xf>
    <xf numFmtId="0" fontId="65" fillId="0" borderId="0" xfId="67" applyNumberFormat="1" applyFont="1" applyFill="1" applyAlignment="1">
      <alignment horizontal="right"/>
    </xf>
    <xf numFmtId="0" fontId="65" fillId="0" borderId="0" xfId="67" applyNumberFormat="1" applyFont="1" applyFill="1" applyBorder="1" applyAlignment="1">
      <alignment horizontal="right" vertical="top"/>
    </xf>
    <xf numFmtId="37" fontId="65" fillId="0" borderId="0" xfId="67" applyNumberFormat="1" applyFont="1" applyFill="1" applyAlignment="1">
      <alignment horizontal="right"/>
    </xf>
    <xf numFmtId="176" fontId="65" fillId="0" borderId="0" xfId="67" applyNumberFormat="1" applyFont="1" applyFill="1" applyAlignment="1">
      <alignment horizontal="right"/>
    </xf>
    <xf numFmtId="187" fontId="95" fillId="0" borderId="23" xfId="67" applyNumberFormat="1" applyFont="1" applyFill="1" applyBorder="1" applyAlignment="1">
      <alignment horizontal="right" vertical="top"/>
    </xf>
    <xf numFmtId="0" fontId="65" fillId="0" borderId="0" xfId="170" applyFont="1" applyFill="1" applyAlignment="1">
      <alignment horizontal="left" vertical="top" wrapText="1" indent="1"/>
    </xf>
    <xf numFmtId="0" fontId="8" fillId="0" borderId="0" xfId="68" applyFont="1" applyFill="1" applyBorder="1" applyAlignment="1">
      <alignment horizontal="left" vertical="top" wrapText="1"/>
    </xf>
    <xf numFmtId="189" fontId="68" fillId="0" borderId="24" xfId="170" applyNumberFormat="1" applyFont="1" applyBorder="1" applyAlignment="1"/>
    <xf numFmtId="37" fontId="5" fillId="0" borderId="0" xfId="67" applyNumberFormat="1" applyFont="1" applyFill="1" applyAlignment="1"/>
    <xf numFmtId="0" fontId="5" fillId="0" borderId="0" xfId="170" applyFont="1" applyFill="1" applyAlignment="1"/>
    <xf numFmtId="0" fontId="65" fillId="0" borderId="0" xfId="170" applyNumberFormat="1" applyFont="1" applyFill="1" applyAlignment="1"/>
    <xf numFmtId="0" fontId="4" fillId="0" borderId="0" xfId="170" applyNumberFormat="1" applyFont="1" applyFill="1" applyAlignment="1"/>
    <xf numFmtId="179" fontId="68" fillId="0" borderId="0" xfId="68" applyNumberFormat="1" applyFont="1" applyFill="1" applyBorder="1" applyAlignment="1"/>
    <xf numFmtId="179" fontId="68" fillId="0" borderId="0" xfId="68" applyNumberFormat="1" applyFont="1" applyFill="1" applyBorder="1" applyAlignment="1">
      <alignment vertical="center"/>
    </xf>
    <xf numFmtId="189" fontId="65" fillId="0" borderId="7" xfId="170" applyNumberFormat="1" applyFont="1" applyBorder="1" applyAlignment="1">
      <alignment vertical="center"/>
    </xf>
    <xf numFmtId="189" fontId="65" fillId="0" borderId="0" xfId="170" applyNumberFormat="1" applyFont="1" applyAlignment="1"/>
    <xf numFmtId="189" fontId="65" fillId="0" borderId="0" xfId="170" applyNumberFormat="1" applyFont="1" applyBorder="1" applyAlignment="1"/>
    <xf numFmtId="189" fontId="65" fillId="0" borderId="7" xfId="170" applyNumberFormat="1" applyFont="1" applyBorder="1" applyAlignment="1"/>
    <xf numFmtId="189" fontId="65" fillId="0" borderId="0" xfId="67" applyNumberFormat="1" applyFont="1" applyFill="1" applyBorder="1" applyAlignment="1"/>
    <xf numFmtId="189" fontId="65" fillId="0" borderId="0" xfId="67" applyNumberFormat="1" applyFont="1" applyFill="1" applyBorder="1" applyAlignment="1">
      <alignment vertical="top"/>
    </xf>
    <xf numFmtId="189" fontId="65" fillId="0" borderId="23" xfId="170" applyNumberFormat="1" applyFont="1" applyBorder="1" applyAlignment="1"/>
    <xf numFmtId="189" fontId="65" fillId="0" borderId="24" xfId="170" applyNumberFormat="1" applyFont="1" applyBorder="1" applyAlignment="1"/>
    <xf numFmtId="0" fontId="8" fillId="0" borderId="0" xfId="68" applyFont="1" applyFill="1" applyBorder="1" applyAlignment="1">
      <alignment vertical="top" wrapText="1"/>
    </xf>
    <xf numFmtId="0" fontId="65" fillId="0" borderId="0" xfId="68" applyFont="1" applyFill="1" applyAlignment="1">
      <alignment vertical="center"/>
    </xf>
    <xf numFmtId="0" fontId="10" fillId="0" borderId="0" xfId="68" applyAlignment="1">
      <alignment vertical="center"/>
    </xf>
    <xf numFmtId="0" fontId="68" fillId="0" borderId="0" xfId="68" applyFont="1" applyFill="1" applyBorder="1" applyAlignment="1">
      <alignment wrapText="1"/>
    </xf>
    <xf numFmtId="0" fontId="10" fillId="0" borderId="0" xfId="68" applyFill="1" applyAlignment="1">
      <alignment vertical="center"/>
    </xf>
    <xf numFmtId="179" fontId="65" fillId="0" borderId="0" xfId="68" applyNumberFormat="1" applyFont="1" applyFill="1" applyAlignment="1">
      <alignment vertical="center"/>
    </xf>
    <xf numFmtId="179" fontId="7" fillId="0" borderId="0" xfId="68" applyNumberFormat="1" applyFont="1" applyFill="1" applyBorder="1" applyAlignment="1"/>
    <xf numFmtId="0" fontId="68" fillId="0" borderId="0" xfId="170" applyFont="1" applyFill="1" applyBorder="1" applyAlignment="1"/>
    <xf numFmtId="179" fontId="68" fillId="0" borderId="0" xfId="170" quotePrefix="1" applyNumberFormat="1" applyFont="1" applyFill="1" applyBorder="1" applyAlignment="1"/>
    <xf numFmtId="0" fontId="8" fillId="0" borderId="0" xfId="68" applyFont="1" applyFill="1" applyAlignment="1">
      <alignment vertical="center"/>
    </xf>
    <xf numFmtId="179" fontId="8" fillId="0" borderId="0" xfId="68" applyNumberFormat="1" applyFont="1" applyFill="1" applyAlignment="1">
      <alignment vertical="center"/>
    </xf>
    <xf numFmtId="187" fontId="65" fillId="0" borderId="7" xfId="170" applyNumberFormat="1" applyFont="1" applyBorder="1" applyAlignment="1">
      <alignment vertical="center"/>
    </xf>
    <xf numFmtId="187" fontId="65" fillId="0" borderId="0" xfId="170" applyNumberFormat="1" applyFont="1" applyAlignment="1"/>
    <xf numFmtId="187" fontId="65" fillId="0" borderId="0" xfId="170" applyNumberFormat="1" applyFont="1" applyBorder="1" applyAlignment="1"/>
    <xf numFmtId="187" fontId="65" fillId="0" borderId="7" xfId="170" applyNumberFormat="1" applyFont="1" applyBorder="1" applyAlignment="1"/>
    <xf numFmtId="187" fontId="65" fillId="0" borderId="0" xfId="67" applyNumberFormat="1" applyFont="1" applyFill="1" applyBorder="1" applyAlignment="1"/>
    <xf numFmtId="187" fontId="68" fillId="0" borderId="24" xfId="170" applyNumberFormat="1" applyFont="1" applyBorder="1" applyAlignment="1"/>
    <xf numFmtId="187" fontId="65" fillId="0" borderId="23" xfId="170" applyNumberFormat="1" applyFont="1" applyBorder="1" applyAlignment="1"/>
    <xf numFmtId="187" fontId="65" fillId="0" borderId="24" xfId="170" applyNumberFormat="1" applyFont="1" applyBorder="1" applyAlignment="1"/>
    <xf numFmtId="0" fontId="65" fillId="0" borderId="0" xfId="68" applyFont="1" applyFill="1" applyBorder="1" applyAlignment="1">
      <alignment vertical="center"/>
    </xf>
    <xf numFmtId="37" fontId="97" fillId="0" borderId="0" xfId="68" applyNumberFormat="1" applyFont="1" applyFill="1" applyAlignment="1" applyProtection="1">
      <alignment horizontal="left"/>
      <protection locked="0"/>
    </xf>
    <xf numFmtId="37" fontId="8" fillId="0" borderId="0" xfId="68" applyNumberFormat="1" applyFont="1" applyFill="1" applyAlignment="1" applyProtection="1">
      <protection locked="0"/>
    </xf>
    <xf numFmtId="177" fontId="68" fillId="0" borderId="0" xfId="67" applyNumberFormat="1" applyFont="1" applyFill="1" applyAlignment="1">
      <alignment horizontal="right"/>
    </xf>
    <xf numFmtId="177" fontId="65" fillId="0" borderId="0" xfId="67" applyNumberFormat="1" applyFont="1" applyFill="1" applyAlignment="1">
      <alignment horizontal="right"/>
    </xf>
    <xf numFmtId="177" fontId="65" fillId="0" borderId="0" xfId="67" applyNumberFormat="1" applyFont="1" applyFill="1" applyBorder="1" applyAlignment="1">
      <alignment horizontal="right"/>
    </xf>
    <xf numFmtId="37" fontId="73" fillId="0" borderId="0" xfId="67" quotePrefix="1" applyNumberFormat="1" applyFont="1" applyFill="1" applyBorder="1" applyAlignment="1">
      <alignment horizontal="right"/>
    </xf>
    <xf numFmtId="180" fontId="68" fillId="0" borderId="24" xfId="67" applyNumberFormat="1" applyFont="1" applyFill="1" applyBorder="1" applyAlignment="1">
      <alignment horizontal="right"/>
    </xf>
    <xf numFmtId="180" fontId="68" fillId="0" borderId="13" xfId="67" applyNumberFormat="1" applyFont="1" applyFill="1" applyBorder="1" applyAlignment="1">
      <alignment horizontal="right"/>
    </xf>
    <xf numFmtId="177" fontId="8" fillId="0" borderId="0" xfId="68" applyNumberFormat="1" applyFont="1" applyFill="1" applyAlignment="1">
      <alignment horizontal="right"/>
    </xf>
    <xf numFmtId="177" fontId="65" fillId="0" borderId="0" xfId="68" applyNumberFormat="1" applyFont="1" applyFill="1" applyAlignment="1">
      <alignment horizontal="right"/>
    </xf>
    <xf numFmtId="177" fontId="67" fillId="0" borderId="23" xfId="67" applyNumberFormat="1" applyFont="1" applyFill="1" applyBorder="1" applyAlignment="1">
      <alignment horizontal="right" vertical="top"/>
    </xf>
    <xf numFmtId="180" fontId="65" fillId="0" borderId="24" xfId="67" applyNumberFormat="1" applyFont="1" applyFill="1" applyBorder="1" applyAlignment="1">
      <alignment horizontal="right"/>
    </xf>
    <xf numFmtId="177" fontId="75" fillId="0" borderId="0" xfId="68" applyNumberFormat="1" applyFont="1" applyFill="1" applyAlignment="1">
      <alignment horizontal="right" vertical="top"/>
    </xf>
    <xf numFmtId="177" fontId="67" fillId="0" borderId="0" xfId="68" applyNumberFormat="1" applyFont="1" applyFill="1" applyAlignment="1">
      <alignment horizontal="right" vertical="top"/>
    </xf>
    <xf numFmtId="185" fontId="68" fillId="0" borderId="0" xfId="67" applyNumberFormat="1" applyFont="1" applyFill="1" applyBorder="1" applyAlignment="1">
      <alignment horizontal="right"/>
    </xf>
    <xf numFmtId="185" fontId="68" fillId="0" borderId="24" xfId="67" applyNumberFormat="1" applyFont="1" applyFill="1" applyBorder="1" applyAlignment="1">
      <alignment horizontal="right"/>
    </xf>
    <xf numFmtId="176" fontId="65" fillId="0" borderId="0" xfId="67" applyNumberFormat="1" applyFont="1" applyFill="1" applyAlignment="1">
      <alignment horizontal="left"/>
    </xf>
    <xf numFmtId="176" fontId="65" fillId="0" borderId="0" xfId="67" applyNumberFormat="1" applyFont="1" applyFill="1" applyAlignment="1">
      <alignment horizontal="left"/>
    </xf>
    <xf numFmtId="177" fontId="65" fillId="0" borderId="0" xfId="67" applyNumberFormat="1" applyFont="1" applyFill="1" applyAlignment="1">
      <alignment horizontal="left"/>
    </xf>
    <xf numFmtId="177" fontId="68" fillId="0" borderId="7" xfId="67" applyNumberFormat="1" applyFont="1" applyFill="1" applyBorder="1" applyAlignment="1">
      <alignment horizontal="left"/>
    </xf>
    <xf numFmtId="37" fontId="65" fillId="0" borderId="24" xfId="68" applyNumberFormat="1" applyFont="1" applyFill="1" applyBorder="1" applyAlignment="1">
      <alignment horizontal="left"/>
    </xf>
    <xf numFmtId="43" fontId="65" fillId="0" borderId="0" xfId="697" applyFont="1" applyFill="1" applyBorder="1" applyAlignment="1">
      <alignment horizontal="right"/>
    </xf>
    <xf numFmtId="186" fontId="68" fillId="0" borderId="24" xfId="67" applyNumberFormat="1" applyFont="1" applyFill="1" applyBorder="1" applyAlignment="1">
      <alignment horizontal="right"/>
    </xf>
    <xf numFmtId="186" fontId="68" fillId="0" borderId="7" xfId="67" applyNumberFormat="1" applyFont="1" applyFill="1" applyBorder="1" applyAlignment="1">
      <alignment horizontal="right"/>
    </xf>
    <xf numFmtId="187" fontId="91" fillId="0" borderId="23" xfId="0" applyNumberFormat="1" applyFont="1" applyFill="1" applyBorder="1" applyAlignment="1"/>
    <xf numFmtId="184" fontId="68" fillId="0" borderId="24" xfId="67" applyNumberFormat="1" applyFont="1" applyFill="1" applyBorder="1" applyAlignment="1">
      <alignment horizontal="right"/>
    </xf>
    <xf numFmtId="188" fontId="65" fillId="0" borderId="0" xfId="67" applyNumberFormat="1" applyFont="1" applyFill="1" applyBorder="1" applyAlignment="1">
      <alignment horizontal="right" vertical="center"/>
    </xf>
    <xf numFmtId="188" fontId="65" fillId="0" borderId="24" xfId="67" applyNumberFormat="1" applyFont="1" applyFill="1" applyBorder="1" applyAlignment="1">
      <alignment horizontal="right" vertical="center"/>
    </xf>
    <xf numFmtId="188" fontId="68" fillId="0" borderId="24" xfId="67" applyNumberFormat="1" applyFont="1" applyFill="1" applyBorder="1" applyAlignment="1">
      <alignment horizontal="right" vertical="center"/>
    </xf>
    <xf numFmtId="189" fontId="68" fillId="0" borderId="24" xfId="67" applyNumberFormat="1" applyFont="1" applyFill="1" applyBorder="1" applyAlignment="1" applyProtection="1">
      <alignment horizontal="right"/>
      <protection locked="0"/>
    </xf>
    <xf numFmtId="0" fontId="91" fillId="0" borderId="0" xfId="687" applyNumberFormat="1" applyFont="1" applyBorder="1" applyAlignment="1">
      <alignment horizontal="center"/>
    </xf>
    <xf numFmtId="0" fontId="91" fillId="0" borderId="23" xfId="687" applyNumberFormat="1" applyFont="1" applyBorder="1" applyAlignment="1">
      <alignment horizontal="center"/>
    </xf>
    <xf numFmtId="177" fontId="68" fillId="0" borderId="0" xfId="67" applyNumberFormat="1" applyFont="1" applyFill="1" applyBorder="1" applyAlignment="1">
      <alignment horizontal="left"/>
    </xf>
    <xf numFmtId="177" fontId="65" fillId="0" borderId="7" xfId="68" applyNumberFormat="1" applyFont="1" applyFill="1" applyBorder="1" applyAlignment="1">
      <alignment horizontal="left"/>
    </xf>
    <xf numFmtId="177" fontId="65" fillId="0" borderId="7" xfId="68" applyNumberFormat="1" applyFont="1" applyFill="1" applyBorder="1" applyAlignment="1">
      <alignment horizontal="right"/>
    </xf>
    <xf numFmtId="185" fontId="68" fillId="0" borderId="23" xfId="67" applyNumberFormat="1" applyFont="1" applyFill="1" applyBorder="1" applyAlignment="1">
      <alignment horizontal="right"/>
    </xf>
    <xf numFmtId="179" fontId="65" fillId="0" borderId="0" xfId="67" applyNumberFormat="1" applyFont="1" applyFill="1" applyBorder="1" applyAlignment="1" applyProtection="1">
      <alignment horizontal="center"/>
      <protection locked="0"/>
    </xf>
    <xf numFmtId="177" fontId="65" fillId="0" borderId="0" xfId="70" applyNumberFormat="1" applyFont="1" applyFill="1" applyBorder="1" applyAlignment="1">
      <alignment horizontal="left"/>
    </xf>
    <xf numFmtId="180" fontId="65" fillId="0" borderId="43" xfId="67" applyNumberFormat="1" applyFont="1" applyFill="1" applyBorder="1" applyAlignment="1">
      <alignment horizontal="right"/>
    </xf>
    <xf numFmtId="177" fontId="65" fillId="39" borderId="0" xfId="68" applyNumberFormat="1" applyFont="1" applyFill="1" applyAlignment="1">
      <alignment horizontal="left"/>
    </xf>
    <xf numFmtId="37" fontId="96" fillId="0" borderId="0" xfId="0" applyNumberFormat="1" applyFont="1" applyFill="1" applyAlignment="1"/>
    <xf numFmtId="187" fontId="90" fillId="0" borderId="0" xfId="0" applyNumberFormat="1" applyFont="1" applyFill="1" applyAlignment="1">
      <alignment horizontal="right"/>
    </xf>
    <xf numFmtId="187" fontId="90" fillId="0" borderId="0" xfId="0" applyNumberFormat="1" applyFont="1" applyFill="1" applyAlignment="1"/>
    <xf numFmtId="187" fontId="90" fillId="0" borderId="0" xfId="0" applyNumberFormat="1" applyFont="1" applyFill="1" applyBorder="1" applyAlignment="1">
      <alignment horizontal="left"/>
    </xf>
    <xf numFmtId="187" fontId="90" fillId="0" borderId="23" xfId="0" applyNumberFormat="1" applyFont="1" applyFill="1" applyBorder="1" applyAlignment="1"/>
    <xf numFmtId="189" fontId="68" fillId="0" borderId="43" xfId="67" applyNumberFormat="1" applyFont="1" applyFill="1" applyBorder="1" applyAlignment="1">
      <alignment horizontal="right"/>
    </xf>
    <xf numFmtId="187" fontId="90" fillId="0" borderId="13" xfId="0" applyNumberFormat="1" applyFont="1" applyFill="1" applyBorder="1" applyAlignment="1"/>
    <xf numFmtId="37" fontId="90" fillId="0" borderId="44" xfId="0" applyNumberFormat="1" applyFont="1" applyFill="1" applyBorder="1" applyAlignment="1">
      <alignment horizontal="left"/>
    </xf>
    <xf numFmtId="37" fontId="90" fillId="0" borderId="0" xfId="0" applyNumberFormat="1" applyFont="1" applyFill="1" applyAlignment="1">
      <alignment horizontal="left"/>
    </xf>
    <xf numFmtId="37" fontId="90" fillId="0" borderId="0" xfId="0" applyNumberFormat="1" applyFont="1" applyFill="1" applyAlignment="1"/>
    <xf numFmtId="187" fontId="90" fillId="0" borderId="7" xfId="0" applyNumberFormat="1" applyFont="1" applyFill="1" applyBorder="1" applyAlignment="1"/>
    <xf numFmtId="43" fontId="68" fillId="0" borderId="0" xfId="697" applyFont="1" applyFill="1" applyBorder="1" applyAlignment="1">
      <alignment horizontal="right"/>
    </xf>
    <xf numFmtId="37" fontId="65" fillId="0" borderId="13" xfId="67" quotePrefix="1" applyNumberFormat="1" applyFont="1" applyFill="1" applyBorder="1" applyAlignment="1" applyProtection="1">
      <alignment horizontal="center"/>
      <protection locked="0"/>
    </xf>
    <xf numFmtId="43" fontId="68" fillId="0" borderId="13" xfId="697" applyFont="1" applyFill="1" applyBorder="1" applyAlignment="1">
      <alignment horizontal="right"/>
    </xf>
    <xf numFmtId="190" fontId="65" fillId="0" borderId="13" xfId="67" applyNumberFormat="1" applyFont="1" applyFill="1" applyBorder="1" applyAlignment="1">
      <alignment horizontal="right"/>
    </xf>
    <xf numFmtId="190" fontId="68" fillId="0" borderId="13" xfId="67" applyNumberFormat="1" applyFont="1" applyFill="1" applyBorder="1" applyAlignment="1">
      <alignment horizontal="right"/>
    </xf>
    <xf numFmtId="37" fontId="65" fillId="0" borderId="23" xfId="67" applyNumberFormat="1" applyFont="1" applyFill="1" applyBorder="1" applyAlignment="1">
      <alignment horizontal="left"/>
    </xf>
    <xf numFmtId="177" fontId="65" fillId="0" borderId="0" xfId="67" applyNumberFormat="1" applyFont="1" applyFill="1" applyAlignment="1">
      <alignment horizontal="left" wrapText="1"/>
    </xf>
    <xf numFmtId="177" fontId="65" fillId="0" borderId="0" xfId="67" applyNumberFormat="1" applyFont="1" applyFill="1" applyAlignment="1">
      <alignment horizontal="left"/>
    </xf>
    <xf numFmtId="37" fontId="65" fillId="0" borderId="43" xfId="67" applyNumberFormat="1" applyFont="1" applyFill="1" applyBorder="1" applyAlignment="1">
      <alignment horizontal="left"/>
    </xf>
    <xf numFmtId="37" fontId="68" fillId="0" borderId="43" xfId="67" applyNumberFormat="1" applyFont="1" applyFill="1" applyBorder="1" applyAlignment="1">
      <alignment horizontal="left"/>
    </xf>
    <xf numFmtId="180" fontId="68" fillId="0" borderId="43" xfId="67" applyNumberFormat="1" applyFont="1" applyFill="1" applyBorder="1" applyAlignment="1" applyProtection="1">
      <alignment horizontal="right"/>
      <protection locked="0"/>
    </xf>
    <xf numFmtId="180" fontId="65" fillId="0" borderId="43" xfId="67" applyNumberFormat="1" applyFont="1" applyFill="1" applyBorder="1" applyAlignment="1" applyProtection="1">
      <alignment horizontal="right"/>
      <protection locked="0"/>
    </xf>
    <xf numFmtId="176" fontId="66" fillId="0" borderId="23" xfId="386" applyNumberFormat="1" applyFill="1" applyBorder="1"/>
    <xf numFmtId="180" fontId="65" fillId="0" borderId="23" xfId="68" applyNumberFormat="1" applyFont="1" applyFill="1" applyBorder="1" applyAlignment="1" applyProtection="1">
      <alignment horizontal="right"/>
      <protection locked="0"/>
    </xf>
    <xf numFmtId="177" fontId="68" fillId="0" borderId="7" xfId="68" applyNumberFormat="1" applyFont="1" applyFill="1" applyBorder="1" applyAlignment="1">
      <alignment horizontal="right"/>
    </xf>
    <xf numFmtId="187" fontId="90" fillId="0" borderId="0" xfId="0" applyNumberFormat="1" applyFont="1" applyFill="1" applyBorder="1" applyAlignment="1"/>
    <xf numFmtId="37" fontId="68" fillId="0" borderId="0" xfId="67" applyNumberFormat="1" applyFont="1" applyFill="1" applyBorder="1" applyAlignment="1">
      <alignment horizontal="left"/>
    </xf>
    <xf numFmtId="37" fontId="65" fillId="0" borderId="0" xfId="67" applyNumberFormat="1" applyFont="1" applyFill="1" applyBorder="1" applyAlignment="1">
      <alignment horizontal="left"/>
    </xf>
    <xf numFmtId="177" fontId="8" fillId="0" borderId="0" xfId="256" quotePrefix="1" applyNumberFormat="1" applyFont="1" applyFill="1" applyAlignment="1">
      <alignment horizontal="left" vertical="top" wrapText="1"/>
    </xf>
    <xf numFmtId="177" fontId="65" fillId="0" borderId="0" xfId="67" applyNumberFormat="1" applyFont="1" applyFill="1" applyAlignment="1">
      <alignment horizontal="left"/>
    </xf>
    <xf numFmtId="177" fontId="65" fillId="0" borderId="0" xfId="67" applyNumberFormat="1" applyFont="1" applyFill="1" applyAlignment="1">
      <alignment horizontal="left" wrapText="1"/>
    </xf>
    <xf numFmtId="37" fontId="65" fillId="0" borderId="13" xfId="67" applyNumberFormat="1" applyFont="1" applyFill="1" applyBorder="1" applyAlignment="1">
      <alignment horizontal="left" wrapText="1"/>
    </xf>
    <xf numFmtId="180" fontId="68" fillId="0" borderId="0" xfId="68" applyNumberFormat="1" applyFont="1" applyFill="1" applyBorder="1" applyAlignment="1" applyProtection="1">
      <alignment horizontal="left"/>
      <protection locked="0"/>
    </xf>
    <xf numFmtId="180" fontId="65" fillId="0" borderId="0" xfId="68" applyNumberFormat="1" applyFont="1" applyFill="1" applyBorder="1" applyAlignment="1" applyProtection="1">
      <alignment horizontal="left"/>
      <protection locked="0"/>
    </xf>
    <xf numFmtId="0" fontId="65" fillId="0" borderId="0" xfId="170" applyFont="1" applyFill="1" applyAlignment="1">
      <alignment horizontal="left" indent="1"/>
    </xf>
    <xf numFmtId="0" fontId="65" fillId="0" borderId="0" xfId="170" applyFont="1" applyFill="1" applyBorder="1" applyAlignment="1">
      <alignment horizontal="left" indent="1"/>
    </xf>
    <xf numFmtId="0" fontId="65" fillId="0" borderId="0" xfId="0" applyFont="1" applyBorder="1" applyAlignment="1">
      <alignment horizontal="left" wrapText="1"/>
    </xf>
    <xf numFmtId="0" fontId="75" fillId="0" borderId="0" xfId="68" quotePrefix="1" applyNumberFormat="1" applyFont="1" applyFill="1" applyBorder="1" applyAlignment="1">
      <alignment horizontal="left"/>
    </xf>
    <xf numFmtId="37" fontId="68" fillId="0" borderId="0" xfId="170" applyNumberFormat="1" applyFont="1" applyFill="1" applyBorder="1" applyAlignment="1">
      <alignment horizontal="left"/>
    </xf>
    <xf numFmtId="177" fontId="97" fillId="0" borderId="0" xfId="68" applyNumberFormat="1" applyFont="1" applyFill="1" applyAlignment="1">
      <alignment horizontal="left"/>
    </xf>
    <xf numFmtId="177" fontId="65" fillId="0" borderId="23" xfId="67" applyNumberFormat="1" applyFont="1" applyFill="1" applyBorder="1" applyAlignment="1">
      <alignment horizontal="left"/>
    </xf>
    <xf numFmtId="37" fontId="68" fillId="0" borderId="0" xfId="67" applyNumberFormat="1" applyFont="1" applyFill="1" applyBorder="1" applyAlignment="1">
      <alignment horizontal="left"/>
    </xf>
    <xf numFmtId="37" fontId="65" fillId="0" borderId="0" xfId="67" applyNumberFormat="1" applyFont="1" applyFill="1" applyBorder="1" applyAlignment="1">
      <alignment horizontal="left"/>
    </xf>
    <xf numFmtId="37" fontId="65" fillId="0" borderId="23" xfId="67" applyNumberFormat="1" applyFont="1" applyFill="1" applyBorder="1" applyAlignment="1">
      <alignment horizontal="left"/>
    </xf>
    <xf numFmtId="177" fontId="65" fillId="0" borderId="7" xfId="67" applyNumberFormat="1" applyFont="1" applyFill="1" applyBorder="1" applyAlignment="1">
      <alignment horizontal="left" wrapText="1"/>
    </xf>
    <xf numFmtId="37" fontId="68" fillId="0" borderId="24" xfId="67" applyNumberFormat="1" applyFont="1" applyFill="1" applyBorder="1" applyAlignment="1">
      <alignment horizontal="left"/>
    </xf>
    <xf numFmtId="189" fontId="68" fillId="0" borderId="23" xfId="67" applyNumberFormat="1" applyFont="1" applyFill="1" applyBorder="1" applyAlignment="1" applyProtection="1">
      <alignment horizontal="right"/>
      <protection locked="0"/>
    </xf>
    <xf numFmtId="0" fontId="65" fillId="0" borderId="0" xfId="68" applyFont="1" applyFill="1" applyBorder="1">
      <alignment vertical="center"/>
    </xf>
    <xf numFmtId="188" fontId="65" fillId="0" borderId="0" xfId="67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61" fillId="36" borderId="39" xfId="0" applyFont="1" applyFill="1" applyBorder="1" applyAlignment="1">
      <alignment horizontal="center"/>
    </xf>
    <xf numFmtId="0" fontId="61" fillId="36" borderId="7" xfId="0" applyFont="1" applyFill="1" applyBorder="1" applyAlignment="1">
      <alignment horizontal="center"/>
    </xf>
    <xf numFmtId="0" fontId="61" fillId="36" borderId="22" xfId="0" applyFont="1" applyFill="1" applyBorder="1" applyAlignment="1">
      <alignment horizontal="center"/>
    </xf>
    <xf numFmtId="0" fontId="61" fillId="36" borderId="40" xfId="0" applyFont="1" applyFill="1" applyBorder="1" applyAlignment="1">
      <alignment horizontal="center"/>
    </xf>
    <xf numFmtId="0" fontId="76" fillId="36" borderId="37" xfId="0" applyFont="1" applyFill="1" applyBorder="1" applyAlignment="1">
      <alignment horizontal="center"/>
    </xf>
    <xf numFmtId="0" fontId="76" fillId="36" borderId="36" xfId="0" applyFont="1" applyFill="1" applyBorder="1" applyAlignment="1">
      <alignment horizontal="center"/>
    </xf>
    <xf numFmtId="0" fontId="76" fillId="36" borderId="38" xfId="0" applyFont="1" applyFill="1" applyBorder="1" applyAlignment="1">
      <alignment horizontal="center"/>
    </xf>
    <xf numFmtId="0" fontId="61" fillId="36" borderId="41" xfId="0" applyFont="1" applyFill="1" applyBorder="1" applyAlignment="1">
      <alignment horizontal="center"/>
    </xf>
    <xf numFmtId="37" fontId="85" fillId="0" borderId="0" xfId="68" quotePrefix="1" applyNumberFormat="1" applyFont="1" applyFill="1" applyAlignment="1">
      <alignment wrapText="1"/>
    </xf>
    <xf numFmtId="37" fontId="75" fillId="0" borderId="0" xfId="68" quotePrefix="1" applyNumberFormat="1" applyFont="1" applyFill="1" applyAlignment="1">
      <alignment wrapText="1"/>
    </xf>
    <xf numFmtId="0" fontId="8" fillId="0" borderId="0" xfId="0" applyFont="1" applyAlignment="1">
      <alignment wrapText="1"/>
    </xf>
    <xf numFmtId="37" fontId="68" fillId="0" borderId="0" xfId="67" applyNumberFormat="1" applyFont="1" applyFill="1" applyAlignment="1">
      <alignment horizontal="left" wrapText="1"/>
    </xf>
    <xf numFmtId="37" fontId="68" fillId="0" borderId="0" xfId="67" applyNumberFormat="1" applyFont="1" applyFill="1" applyAlignment="1">
      <alignment horizontal="left"/>
    </xf>
    <xf numFmtId="37" fontId="68" fillId="0" borderId="13" xfId="67" quotePrefix="1" applyNumberFormat="1" applyFont="1" applyFill="1" applyBorder="1" applyAlignment="1">
      <alignment horizontal="right" wrapText="1"/>
    </xf>
    <xf numFmtId="37" fontId="65" fillId="0" borderId="13" xfId="67" quotePrefix="1" applyNumberFormat="1" applyFont="1" applyFill="1" applyBorder="1" applyAlignment="1">
      <alignment horizontal="right" wrapText="1"/>
    </xf>
    <xf numFmtId="0" fontId="65" fillId="0" borderId="23" xfId="67" applyNumberFormat="1" applyFont="1" applyFill="1" applyBorder="1" applyAlignment="1">
      <alignment horizontal="left"/>
    </xf>
    <xf numFmtId="37" fontId="68" fillId="0" borderId="0" xfId="67" applyNumberFormat="1" applyFont="1" applyFill="1" applyBorder="1" applyAlignment="1">
      <alignment horizontal="left"/>
    </xf>
    <xf numFmtId="37" fontId="65" fillId="0" borderId="0" xfId="67" applyNumberFormat="1" applyFont="1" applyFill="1" applyBorder="1" applyAlignment="1">
      <alignment horizontal="left"/>
    </xf>
    <xf numFmtId="37" fontId="75" fillId="0" borderId="0" xfId="68" quotePrefix="1" applyNumberFormat="1" applyFont="1" applyFill="1" applyAlignment="1">
      <alignment horizontal="left" wrapText="1"/>
    </xf>
    <xf numFmtId="37" fontId="65" fillId="0" borderId="0" xfId="67" applyNumberFormat="1" applyFont="1" applyFill="1" applyBorder="1" applyAlignment="1" applyProtection="1">
      <alignment horizontal="right" wrapText="1"/>
      <protection locked="0"/>
    </xf>
    <xf numFmtId="0" fontId="65" fillId="0" borderId="0" xfId="67" applyNumberFormat="1" applyFont="1" applyFill="1" applyBorder="1" applyAlignment="1">
      <alignment horizontal="left"/>
    </xf>
    <xf numFmtId="179" fontId="80" fillId="0" borderId="23" xfId="67" quotePrefix="1" applyNumberFormat="1" applyFont="1" applyFill="1" applyBorder="1" applyAlignment="1">
      <alignment horizontal="right"/>
    </xf>
    <xf numFmtId="176" fontId="65" fillId="0" borderId="23" xfId="67" applyNumberFormat="1" applyFont="1" applyFill="1" applyBorder="1" applyAlignment="1">
      <alignment horizontal="left"/>
    </xf>
    <xf numFmtId="176" fontId="65" fillId="0" borderId="0" xfId="67" applyNumberFormat="1" applyFont="1" applyFill="1" applyAlignment="1">
      <alignment horizontal="left"/>
    </xf>
    <xf numFmtId="176" fontId="65" fillId="0" borderId="0" xfId="67" applyNumberFormat="1" applyFont="1" applyFill="1" applyAlignment="1">
      <alignment horizontal="left" wrapText="1"/>
    </xf>
    <xf numFmtId="176" fontId="68" fillId="0" borderId="7" xfId="67" applyFont="1" applyFill="1" applyBorder="1" applyAlignment="1">
      <alignment horizontal="left"/>
    </xf>
    <xf numFmtId="0" fontId="65" fillId="0" borderId="44" xfId="0" applyFont="1" applyFill="1" applyBorder="1" applyAlignment="1">
      <alignment horizontal="left" wrapText="1"/>
    </xf>
    <xf numFmtId="0" fontId="65" fillId="0" borderId="0" xfId="0" applyFont="1" applyFill="1" applyBorder="1" applyAlignment="1">
      <alignment horizontal="left"/>
    </xf>
    <xf numFmtId="0" fontId="65" fillId="0" borderId="0" xfId="0" applyFont="1" applyBorder="1" applyAlignment="1">
      <alignment horizontal="left" wrapText="1"/>
    </xf>
    <xf numFmtId="37" fontId="68" fillId="0" borderId="0" xfId="67" applyNumberFormat="1" applyFont="1" applyFill="1" applyBorder="1" applyAlignment="1">
      <alignment horizontal="right" wrapText="1"/>
    </xf>
    <xf numFmtId="37" fontId="68" fillId="0" borderId="23" xfId="67" applyNumberFormat="1" applyFont="1" applyFill="1" applyBorder="1" applyAlignment="1">
      <alignment horizontal="right" wrapText="1"/>
    </xf>
    <xf numFmtId="37" fontId="68" fillId="0" borderId="11" xfId="67" applyNumberFormat="1" applyFont="1" applyFill="1" applyBorder="1" applyAlignment="1">
      <alignment horizontal="left"/>
    </xf>
    <xf numFmtId="37" fontId="65" fillId="0" borderId="23" xfId="67" applyNumberFormat="1" applyFont="1" applyFill="1" applyBorder="1" applyAlignment="1">
      <alignment horizontal="left"/>
    </xf>
    <xf numFmtId="37" fontId="65" fillId="0" borderId="0" xfId="67" applyNumberFormat="1" applyFont="1" applyFill="1" applyAlignment="1">
      <alignment horizontal="left"/>
    </xf>
    <xf numFmtId="37" fontId="68" fillId="0" borderId="23" xfId="67" applyNumberFormat="1" applyFont="1" applyFill="1" applyBorder="1" applyAlignment="1">
      <alignment horizontal="right"/>
    </xf>
    <xf numFmtId="0" fontId="65" fillId="0" borderId="23" xfId="67" applyNumberFormat="1" applyFont="1" applyFill="1" applyBorder="1" applyAlignment="1" applyProtection="1">
      <alignment horizontal="left"/>
      <protection locked="0"/>
    </xf>
    <xf numFmtId="37" fontId="68" fillId="0" borderId="7" xfId="67" applyNumberFormat="1" applyFont="1" applyFill="1" applyBorder="1" applyAlignment="1">
      <alignment horizontal="left"/>
    </xf>
    <xf numFmtId="37" fontId="65" fillId="0" borderId="0" xfId="67" applyNumberFormat="1" applyFont="1" applyFill="1" applyAlignment="1">
      <alignment horizontal="left" wrapText="1"/>
    </xf>
    <xf numFmtId="37" fontId="65" fillId="0" borderId="0" xfId="67" applyNumberFormat="1" applyFont="1" applyFill="1" applyBorder="1" applyAlignment="1">
      <alignment horizontal="left" wrapText="1"/>
    </xf>
    <xf numFmtId="37" fontId="68" fillId="0" borderId="24" xfId="67" applyNumberFormat="1" applyFont="1" applyFill="1" applyBorder="1" applyAlignment="1">
      <alignment horizontal="left"/>
    </xf>
    <xf numFmtId="37" fontId="65" fillId="0" borderId="42" xfId="67" applyNumberFormat="1" applyFont="1" applyFill="1" applyBorder="1" applyAlignment="1">
      <alignment horizontal="left"/>
    </xf>
    <xf numFmtId="37" fontId="68" fillId="0" borderId="0" xfId="170" applyNumberFormat="1" applyFont="1" applyFill="1" applyAlignment="1">
      <alignment horizontal="left"/>
    </xf>
    <xf numFmtId="37" fontId="68" fillId="0" borderId="43" xfId="67" applyNumberFormat="1" applyFont="1" applyFill="1" applyBorder="1" applyAlignment="1">
      <alignment horizontal="left"/>
    </xf>
    <xf numFmtId="37" fontId="68" fillId="0" borderId="11" xfId="67" applyNumberFormat="1" applyFont="1" applyFill="1" applyBorder="1" applyAlignment="1">
      <alignment horizontal="left" wrapText="1"/>
    </xf>
    <xf numFmtId="37" fontId="65" fillId="0" borderId="23" xfId="67" applyNumberFormat="1" applyFont="1" applyFill="1" applyBorder="1" applyAlignment="1">
      <alignment horizontal="left" wrapText="1"/>
    </xf>
    <xf numFmtId="176" fontId="65" fillId="0" borderId="23" xfId="67" applyNumberFormat="1" applyFont="1" applyFill="1" applyBorder="1" applyAlignment="1">
      <alignment horizontal="left" wrapText="1"/>
    </xf>
    <xf numFmtId="0" fontId="8" fillId="0" borderId="0" xfId="68" applyFont="1" applyFill="1" applyBorder="1" applyAlignment="1">
      <alignment horizontal="left" vertical="top" wrapText="1"/>
    </xf>
    <xf numFmtId="0" fontId="68" fillId="0" borderId="23" xfId="170" applyFont="1" applyFill="1" applyBorder="1" applyAlignment="1">
      <alignment horizontal="center"/>
    </xf>
    <xf numFmtId="179" fontId="68" fillId="0" borderId="0" xfId="68" applyNumberFormat="1" applyFont="1" applyFill="1" applyBorder="1" applyAlignment="1">
      <alignment horizontal="right"/>
    </xf>
    <xf numFmtId="0" fontId="68" fillId="0" borderId="7" xfId="68" applyFont="1" applyFill="1" applyBorder="1" applyAlignment="1">
      <alignment horizontal="center" wrapText="1"/>
    </xf>
    <xf numFmtId="0" fontId="68" fillId="0" borderId="7" xfId="68" applyFont="1" applyFill="1" applyBorder="1" applyAlignment="1">
      <alignment horizontal="center"/>
    </xf>
    <xf numFmtId="177" fontId="65" fillId="0" borderId="0" xfId="67" applyNumberFormat="1" applyFont="1" applyFill="1" applyAlignment="1">
      <alignment horizontal="left" wrapText="1"/>
    </xf>
    <xf numFmtId="177" fontId="8" fillId="0" borderId="0" xfId="256" quotePrefix="1" applyNumberFormat="1" applyFont="1" applyFill="1" applyAlignment="1">
      <alignment horizontal="left" vertical="top" wrapText="1"/>
    </xf>
    <xf numFmtId="177" fontId="68" fillId="0" borderId="23" xfId="67" applyNumberFormat="1" applyFont="1" applyFill="1" applyBorder="1" applyAlignment="1">
      <alignment horizontal="left" wrapText="1"/>
    </xf>
    <xf numFmtId="177" fontId="68" fillId="0" borderId="42" xfId="67" applyNumberFormat="1" applyFont="1" applyFill="1" applyBorder="1" applyAlignment="1">
      <alignment horizontal="left"/>
    </xf>
    <xf numFmtId="177" fontId="65" fillId="0" borderId="0" xfId="67" applyNumberFormat="1" applyFont="1" applyFill="1" applyAlignment="1">
      <alignment horizontal="left"/>
    </xf>
    <xf numFmtId="177" fontId="68" fillId="0" borderId="24" xfId="67" applyNumberFormat="1" applyFont="1" applyFill="1" applyBorder="1" applyAlignment="1">
      <alignment horizontal="left" wrapText="1"/>
    </xf>
    <xf numFmtId="177" fontId="68" fillId="0" borderId="0" xfId="67" applyNumberFormat="1" applyFont="1" applyFill="1" applyAlignment="1">
      <alignment horizontal="left"/>
    </xf>
    <xf numFmtId="177" fontId="65" fillId="0" borderId="7" xfId="67" applyNumberFormat="1" applyFont="1" applyFill="1" applyBorder="1" applyAlignment="1">
      <alignment horizontal="left" wrapText="1"/>
    </xf>
    <xf numFmtId="177" fontId="65" fillId="0" borderId="0" xfId="67" applyNumberFormat="1" applyFont="1" applyFill="1" applyAlignment="1">
      <alignment wrapText="1"/>
    </xf>
    <xf numFmtId="177" fontId="68" fillId="0" borderId="7" xfId="67" applyNumberFormat="1" applyFont="1" applyFill="1" applyBorder="1" applyAlignment="1">
      <alignment horizontal="left" wrapText="1"/>
    </xf>
    <xf numFmtId="177" fontId="68" fillId="0" borderId="7" xfId="67" applyNumberFormat="1" applyFont="1" applyFill="1" applyBorder="1" applyAlignment="1">
      <alignment horizontal="left"/>
    </xf>
    <xf numFmtId="177" fontId="65" fillId="0" borderId="23" xfId="67" applyNumberFormat="1" applyFont="1" applyFill="1" applyBorder="1" applyAlignment="1">
      <alignment horizontal="left" wrapText="1"/>
    </xf>
    <xf numFmtId="177" fontId="68" fillId="0" borderId="0" xfId="67" applyNumberFormat="1" applyFont="1" applyFill="1" applyBorder="1" applyAlignment="1">
      <alignment horizontal="right" wrapText="1"/>
    </xf>
    <xf numFmtId="177" fontId="68" fillId="0" borderId="23" xfId="67" applyNumberFormat="1" applyFont="1" applyFill="1" applyBorder="1" applyAlignment="1">
      <alignment horizontal="right" wrapText="1"/>
    </xf>
    <xf numFmtId="177" fontId="68" fillId="0" borderId="0" xfId="67" applyNumberFormat="1" applyFont="1" applyFill="1" applyBorder="1" applyAlignment="1">
      <alignment horizontal="left" wrapText="1"/>
    </xf>
    <xf numFmtId="177" fontId="65" fillId="0" borderId="0" xfId="67" applyNumberFormat="1" applyFont="1" applyFill="1" applyBorder="1" applyAlignment="1">
      <alignment horizontal="left" wrapText="1"/>
    </xf>
    <xf numFmtId="177" fontId="68" fillId="0" borderId="0" xfId="67" applyNumberFormat="1" applyFont="1" applyFill="1" applyBorder="1" applyAlignment="1">
      <alignment horizontal="left"/>
    </xf>
    <xf numFmtId="177" fontId="65" fillId="0" borderId="23" xfId="67" applyNumberFormat="1" applyFont="1" applyFill="1" applyBorder="1" applyAlignment="1">
      <alignment horizontal="left"/>
    </xf>
    <xf numFmtId="177" fontId="68" fillId="0" borderId="43" xfId="70" applyNumberFormat="1" applyFont="1" applyFill="1" applyBorder="1" applyAlignment="1">
      <alignment horizontal="left"/>
    </xf>
    <xf numFmtId="177" fontId="65" fillId="0" borderId="0" xfId="70" applyNumberFormat="1" applyFont="1" applyFill="1" applyBorder="1" applyAlignment="1">
      <alignment horizontal="left"/>
    </xf>
  </cellXfs>
  <cellStyles count="698">
    <cellStyle name="_Exec Summary FINAL" xfId="1" xr:uid="{00000000-0005-0000-0000-000000000000}"/>
    <cellStyle name="_Exec Summary FINAL 2" xfId="165" xr:uid="{00000000-0005-0000-0000-000001000000}"/>
    <cellStyle name="_Exec Summary FINAL 3" xfId="308" xr:uid="{00000000-0005-0000-0000-000002000000}"/>
    <cellStyle name="20 % - Accent1" xfId="2" xr:uid="{00000000-0005-0000-0000-000003000000}"/>
    <cellStyle name="20 % - Accent1 2" xfId="307" xr:uid="{00000000-0005-0000-0000-000004000000}"/>
    <cellStyle name="20 % - Accent2" xfId="3" xr:uid="{00000000-0005-0000-0000-000005000000}"/>
    <cellStyle name="20 % - Accent2 2" xfId="306" xr:uid="{00000000-0005-0000-0000-000006000000}"/>
    <cellStyle name="20 % - Accent3" xfId="4" xr:uid="{00000000-0005-0000-0000-000007000000}"/>
    <cellStyle name="20 % - Accent3 2" xfId="181" xr:uid="{00000000-0005-0000-0000-000008000000}"/>
    <cellStyle name="20 % - Accent4" xfId="5" xr:uid="{00000000-0005-0000-0000-000009000000}"/>
    <cellStyle name="20 % - Accent4 2" xfId="182" xr:uid="{00000000-0005-0000-0000-00000A000000}"/>
    <cellStyle name="20 % - Accent5" xfId="6" xr:uid="{00000000-0005-0000-0000-00000B000000}"/>
    <cellStyle name="20 % - Accent5 2" xfId="183" xr:uid="{00000000-0005-0000-0000-00000C000000}"/>
    <cellStyle name="20 % - Accent6" xfId="7" xr:uid="{00000000-0005-0000-0000-00000D000000}"/>
    <cellStyle name="20 % - Accent6 2" xfId="184" xr:uid="{00000000-0005-0000-0000-00000E000000}"/>
    <cellStyle name="20% - Accent1 2" xfId="185" xr:uid="{00000000-0005-0000-0000-00000F000000}"/>
    <cellStyle name="20% - Accent1 3" xfId="512" xr:uid="{00000000-0005-0000-0000-000010000000}"/>
    <cellStyle name="20% - Accent2 2" xfId="186" xr:uid="{00000000-0005-0000-0000-000011000000}"/>
    <cellStyle name="20% - Accent2 3" xfId="513" xr:uid="{00000000-0005-0000-0000-000012000000}"/>
    <cellStyle name="20% - Accent3 2" xfId="187" xr:uid="{00000000-0005-0000-0000-000013000000}"/>
    <cellStyle name="20% - Accent3 3" xfId="514" xr:uid="{00000000-0005-0000-0000-000014000000}"/>
    <cellStyle name="20% - Accent4 2" xfId="188" xr:uid="{00000000-0005-0000-0000-000015000000}"/>
    <cellStyle name="20% - Accent4 3" xfId="515" xr:uid="{00000000-0005-0000-0000-000016000000}"/>
    <cellStyle name="20% - Accent5 2" xfId="189" xr:uid="{00000000-0005-0000-0000-000017000000}"/>
    <cellStyle name="20% - Accent5 3" xfId="516" xr:uid="{00000000-0005-0000-0000-000018000000}"/>
    <cellStyle name="20% - Accent6 2" xfId="190" xr:uid="{00000000-0005-0000-0000-000019000000}"/>
    <cellStyle name="20% - Accent6 3" xfId="517" xr:uid="{00000000-0005-0000-0000-00001A000000}"/>
    <cellStyle name="40 % - Accent1" xfId="8" xr:uid="{00000000-0005-0000-0000-00001B000000}"/>
    <cellStyle name="40 % - Accent1 2" xfId="191" xr:uid="{00000000-0005-0000-0000-00001C000000}"/>
    <cellStyle name="40 % - Accent2" xfId="9" xr:uid="{00000000-0005-0000-0000-00001D000000}"/>
    <cellStyle name="40 % - Accent2 2" xfId="192" xr:uid="{00000000-0005-0000-0000-00001E000000}"/>
    <cellStyle name="40 % - Accent3" xfId="10" xr:uid="{00000000-0005-0000-0000-00001F000000}"/>
    <cellStyle name="40 % - Accent3 2" xfId="193" xr:uid="{00000000-0005-0000-0000-000020000000}"/>
    <cellStyle name="40 % - Accent4" xfId="11" xr:uid="{00000000-0005-0000-0000-000021000000}"/>
    <cellStyle name="40 % - Accent4 2" xfId="194" xr:uid="{00000000-0005-0000-0000-000022000000}"/>
    <cellStyle name="40 % - Accent5" xfId="12" xr:uid="{00000000-0005-0000-0000-000023000000}"/>
    <cellStyle name="40 % - Accent5 2" xfId="195" xr:uid="{00000000-0005-0000-0000-000024000000}"/>
    <cellStyle name="40 % - Accent6" xfId="13" xr:uid="{00000000-0005-0000-0000-000025000000}"/>
    <cellStyle name="40 % - Accent6 2" xfId="196" xr:uid="{00000000-0005-0000-0000-000026000000}"/>
    <cellStyle name="40% - Accent1 2" xfId="197" xr:uid="{00000000-0005-0000-0000-000027000000}"/>
    <cellStyle name="40% - Accent1 3" xfId="518" xr:uid="{00000000-0005-0000-0000-000028000000}"/>
    <cellStyle name="40% - Accent2 2" xfId="198" xr:uid="{00000000-0005-0000-0000-000029000000}"/>
    <cellStyle name="40% - Accent2 3" xfId="519" xr:uid="{00000000-0005-0000-0000-00002A000000}"/>
    <cellStyle name="40% - Accent3 2" xfId="199" xr:uid="{00000000-0005-0000-0000-00002B000000}"/>
    <cellStyle name="40% - Accent3 3" xfId="520" xr:uid="{00000000-0005-0000-0000-00002C000000}"/>
    <cellStyle name="40% - Accent4 2" xfId="200" xr:uid="{00000000-0005-0000-0000-00002D000000}"/>
    <cellStyle name="40% - Accent4 3" xfId="521" xr:uid="{00000000-0005-0000-0000-00002E000000}"/>
    <cellStyle name="40% - Accent5 2" xfId="201" xr:uid="{00000000-0005-0000-0000-00002F000000}"/>
    <cellStyle name="40% - Accent5 3" xfId="522" xr:uid="{00000000-0005-0000-0000-000030000000}"/>
    <cellStyle name="40% - Accent6 2" xfId="202" xr:uid="{00000000-0005-0000-0000-000031000000}"/>
    <cellStyle name="40% - Accent6 3" xfId="523" xr:uid="{00000000-0005-0000-0000-000032000000}"/>
    <cellStyle name="60 % - Accent1" xfId="14" xr:uid="{00000000-0005-0000-0000-000033000000}"/>
    <cellStyle name="60 % - Accent1 2" xfId="203" xr:uid="{00000000-0005-0000-0000-000034000000}"/>
    <cellStyle name="60 % - Accent2" xfId="15" xr:uid="{00000000-0005-0000-0000-000035000000}"/>
    <cellStyle name="60 % - Accent2 2" xfId="204" xr:uid="{00000000-0005-0000-0000-000036000000}"/>
    <cellStyle name="60 % - Accent3" xfId="16" xr:uid="{00000000-0005-0000-0000-000037000000}"/>
    <cellStyle name="60 % - Accent3 2" xfId="205" xr:uid="{00000000-0005-0000-0000-000038000000}"/>
    <cellStyle name="60 % - Accent4" xfId="17" xr:uid="{00000000-0005-0000-0000-000039000000}"/>
    <cellStyle name="60 % - Accent4 2" xfId="206" xr:uid="{00000000-0005-0000-0000-00003A000000}"/>
    <cellStyle name="60 % - Accent5" xfId="18" xr:uid="{00000000-0005-0000-0000-00003B000000}"/>
    <cellStyle name="60 % - Accent5 2" xfId="207" xr:uid="{00000000-0005-0000-0000-00003C000000}"/>
    <cellStyle name="60 % - Accent6" xfId="19" xr:uid="{00000000-0005-0000-0000-00003D000000}"/>
    <cellStyle name="60 % - Accent6 2" xfId="208" xr:uid="{00000000-0005-0000-0000-00003E000000}"/>
    <cellStyle name="60% - Accent1 2" xfId="209" xr:uid="{00000000-0005-0000-0000-00003F000000}"/>
    <cellStyle name="60% - Accent1 3" xfId="525" xr:uid="{00000000-0005-0000-0000-000040000000}"/>
    <cellStyle name="60% - Accent2 2" xfId="210" xr:uid="{00000000-0005-0000-0000-000041000000}"/>
    <cellStyle name="60% - Accent2 3" xfId="526" xr:uid="{00000000-0005-0000-0000-000042000000}"/>
    <cellStyle name="60% - Accent3 2" xfId="211" xr:uid="{00000000-0005-0000-0000-000043000000}"/>
    <cellStyle name="60% - Accent3 3" xfId="527" xr:uid="{00000000-0005-0000-0000-000044000000}"/>
    <cellStyle name="60% - Accent4 2" xfId="212" xr:uid="{00000000-0005-0000-0000-000045000000}"/>
    <cellStyle name="60% - Accent4 3" xfId="528" xr:uid="{00000000-0005-0000-0000-000046000000}"/>
    <cellStyle name="60% - Accent5 2" xfId="213" xr:uid="{00000000-0005-0000-0000-000047000000}"/>
    <cellStyle name="60% - Accent5 3" xfId="529" xr:uid="{00000000-0005-0000-0000-000048000000}"/>
    <cellStyle name="60% - Accent6 2" xfId="214" xr:uid="{00000000-0005-0000-0000-000049000000}"/>
    <cellStyle name="60% - Accent6 3" xfId="530" xr:uid="{00000000-0005-0000-0000-00004A000000}"/>
    <cellStyle name="Accent1" xfId="20" builtinId="29" customBuiltin="1"/>
    <cellStyle name="Accent1 2" xfId="215" xr:uid="{00000000-0005-0000-0000-00004C000000}"/>
    <cellStyle name="Accent1 3" xfId="531" xr:uid="{00000000-0005-0000-0000-00004D000000}"/>
    <cellStyle name="Accent2" xfId="21" builtinId="33" customBuiltin="1"/>
    <cellStyle name="Accent2 2" xfId="216" xr:uid="{00000000-0005-0000-0000-00004F000000}"/>
    <cellStyle name="Accent2 3" xfId="532" xr:uid="{00000000-0005-0000-0000-000050000000}"/>
    <cellStyle name="Accent3" xfId="22" builtinId="37" customBuiltin="1"/>
    <cellStyle name="Accent3 2" xfId="217" xr:uid="{00000000-0005-0000-0000-000052000000}"/>
    <cellStyle name="Accent3 3" xfId="533" xr:uid="{00000000-0005-0000-0000-000053000000}"/>
    <cellStyle name="Accent4" xfId="23" builtinId="41" customBuiltin="1"/>
    <cellStyle name="Accent4 2" xfId="218" xr:uid="{00000000-0005-0000-0000-000055000000}"/>
    <cellStyle name="Accent4 3" xfId="534" xr:uid="{00000000-0005-0000-0000-000056000000}"/>
    <cellStyle name="Accent5" xfId="24" builtinId="45" customBuiltin="1"/>
    <cellStyle name="Accent5 2" xfId="219" xr:uid="{00000000-0005-0000-0000-000058000000}"/>
    <cellStyle name="Accent5 3" xfId="535" xr:uid="{00000000-0005-0000-0000-000059000000}"/>
    <cellStyle name="Accent6" xfId="25" builtinId="49" customBuiltin="1"/>
    <cellStyle name="Accent6 2" xfId="220" xr:uid="{00000000-0005-0000-0000-00005B000000}"/>
    <cellStyle name="Accent6 3" xfId="536" xr:uid="{00000000-0005-0000-0000-00005C000000}"/>
    <cellStyle name="Avertissement" xfId="163" xr:uid="{00000000-0005-0000-0000-00005D000000}"/>
    <cellStyle name="Avertissement 2" xfId="221" xr:uid="{00000000-0005-0000-0000-00005E000000}"/>
    <cellStyle name="Bad" xfId="54" builtinId="27" customBuiltin="1"/>
    <cellStyle name="Bad 2" xfId="222" xr:uid="{00000000-0005-0000-0000-000060000000}"/>
    <cellStyle name="Bad 3" xfId="537" xr:uid="{00000000-0005-0000-0000-000061000000}"/>
    <cellStyle name="BASE" xfId="26" xr:uid="{00000000-0005-0000-0000-000062000000}"/>
    <cellStyle name="Besuchter Hyperlink" xfId="27" xr:uid="{00000000-0005-0000-0000-000063000000}"/>
    <cellStyle name="Besuchter Hyperlink 2" xfId="224" xr:uid="{00000000-0005-0000-0000-000064000000}"/>
    <cellStyle name="Besuchtɥr Hyperlink" xfId="28" xr:uid="{00000000-0005-0000-0000-000065000000}"/>
    <cellStyle name="Besuchtɥr Hyperlink 2" xfId="225" xr:uid="{00000000-0005-0000-0000-000066000000}"/>
    <cellStyle name="Calcul" xfId="29" xr:uid="{00000000-0005-0000-0000-000067000000}"/>
    <cellStyle name="Calcul 2" xfId="226" xr:uid="{00000000-0005-0000-0000-000068000000}"/>
    <cellStyle name="Calculation 2" xfId="227" xr:uid="{00000000-0005-0000-0000-000069000000}"/>
    <cellStyle name="Calculation 3" xfId="538" xr:uid="{00000000-0005-0000-0000-00006A000000}"/>
    <cellStyle name="čárky [0]_06-ORDER-Hradec" xfId="30" xr:uid="{00000000-0005-0000-0000-00006B000000}"/>
    <cellStyle name="čárky_06-ORDER-Hradec" xfId="31" xr:uid="{00000000-0005-0000-0000-00006C000000}"/>
    <cellStyle name="Cellule liée" xfId="58" xr:uid="{00000000-0005-0000-0000-00006D000000}"/>
    <cellStyle name="Cellule liée 2" xfId="229" xr:uid="{00000000-0005-0000-0000-00006E000000}"/>
    <cellStyle name="Check Cell" xfId="160" builtinId="23" customBuiltin="1"/>
    <cellStyle name="Check Cell 2" xfId="230" xr:uid="{00000000-0005-0000-0000-000070000000}"/>
    <cellStyle name="Check Cell 3" xfId="539" xr:uid="{00000000-0005-0000-0000-000071000000}"/>
    <cellStyle name="Comma" xfId="697" builtinId="3"/>
    <cellStyle name="Comma  - Style1" xfId="32" xr:uid="{00000000-0005-0000-0000-000072000000}"/>
    <cellStyle name="Comma  - Style2" xfId="33" xr:uid="{00000000-0005-0000-0000-000073000000}"/>
    <cellStyle name="Comma  - Style3" xfId="34" xr:uid="{00000000-0005-0000-0000-000074000000}"/>
    <cellStyle name="Comma  - Style4" xfId="35" xr:uid="{00000000-0005-0000-0000-000075000000}"/>
    <cellStyle name="Comma  - Style5" xfId="36" xr:uid="{00000000-0005-0000-0000-000076000000}"/>
    <cellStyle name="Comma  - Style6" xfId="37" xr:uid="{00000000-0005-0000-0000-000077000000}"/>
    <cellStyle name="Comma  - Style7" xfId="38" xr:uid="{00000000-0005-0000-0000-000078000000}"/>
    <cellStyle name="Comma  - Style8" xfId="39" xr:uid="{00000000-0005-0000-0000-000079000000}"/>
    <cellStyle name="Comma 10" xfId="359" xr:uid="{00000000-0005-0000-0000-00007A000000}"/>
    <cellStyle name="Comma 11" xfId="322" xr:uid="{00000000-0005-0000-0000-00007B000000}"/>
    <cellStyle name="Comma 12" xfId="353" xr:uid="{00000000-0005-0000-0000-00007C000000}"/>
    <cellStyle name="Comma 13" xfId="316" xr:uid="{00000000-0005-0000-0000-00007D000000}"/>
    <cellStyle name="Comma 14" xfId="354" xr:uid="{00000000-0005-0000-0000-00007E000000}"/>
    <cellStyle name="Comma 15" xfId="315" xr:uid="{00000000-0005-0000-0000-00007F000000}"/>
    <cellStyle name="Comma 16" xfId="355" xr:uid="{00000000-0005-0000-0000-000080000000}"/>
    <cellStyle name="Comma 17" xfId="313" xr:uid="{00000000-0005-0000-0000-000081000000}"/>
    <cellStyle name="Comma 18" xfId="352" xr:uid="{00000000-0005-0000-0000-000082000000}"/>
    <cellStyle name="Comma 19" xfId="312" xr:uid="{00000000-0005-0000-0000-000083000000}"/>
    <cellStyle name="Comma 2" xfId="349" xr:uid="{00000000-0005-0000-0000-000084000000}"/>
    <cellStyle name="Comma 20" xfId="350" xr:uid="{00000000-0005-0000-0000-000085000000}"/>
    <cellStyle name="Comma 21" xfId="311" xr:uid="{00000000-0005-0000-0000-000086000000}"/>
    <cellStyle name="Comma 22" xfId="351" xr:uid="{00000000-0005-0000-0000-000087000000}"/>
    <cellStyle name="Comma 23" xfId="223" xr:uid="{00000000-0005-0000-0000-000088000000}"/>
    <cellStyle name="Comma 24" xfId="348" xr:uid="{00000000-0005-0000-0000-000089000000}"/>
    <cellStyle name="Comma 25" xfId="228" xr:uid="{00000000-0005-0000-0000-00008A000000}"/>
    <cellStyle name="Comma 26" xfId="343" xr:uid="{00000000-0005-0000-0000-00008B000000}"/>
    <cellStyle name="Comma 27" xfId="385" xr:uid="{00000000-0005-0000-0000-00008C000000}"/>
    <cellStyle name="Comma 28" xfId="344" xr:uid="{00000000-0005-0000-0000-00008D000000}"/>
    <cellStyle name="Comma 29" xfId="387" xr:uid="{00000000-0005-0000-0000-00008E000000}"/>
    <cellStyle name="Comma 3" xfId="321" xr:uid="{00000000-0005-0000-0000-00008F000000}"/>
    <cellStyle name="Comma 30" xfId="345" xr:uid="{00000000-0005-0000-0000-000090000000}"/>
    <cellStyle name="Comma 31" xfId="388" xr:uid="{00000000-0005-0000-0000-000091000000}"/>
    <cellStyle name="Comma 32" xfId="346" xr:uid="{00000000-0005-0000-0000-000092000000}"/>
    <cellStyle name="Comma 33" xfId="389" xr:uid="{00000000-0005-0000-0000-000093000000}"/>
    <cellStyle name="Comma 34" xfId="347" xr:uid="{00000000-0005-0000-0000-000094000000}"/>
    <cellStyle name="Comma 35" xfId="390" xr:uid="{00000000-0005-0000-0000-000095000000}"/>
    <cellStyle name="Comma 36" xfId="324" xr:uid="{00000000-0005-0000-0000-000096000000}"/>
    <cellStyle name="Comma 37" xfId="417" xr:uid="{00000000-0005-0000-0000-000097000000}"/>
    <cellStyle name="Comma 38" xfId="325" xr:uid="{00000000-0005-0000-0000-000098000000}"/>
    <cellStyle name="Comma 39" xfId="418" xr:uid="{00000000-0005-0000-0000-000099000000}"/>
    <cellStyle name="Comma 4" xfId="357" xr:uid="{00000000-0005-0000-0000-00009A000000}"/>
    <cellStyle name="Comma 40" xfId="326" xr:uid="{00000000-0005-0000-0000-00009B000000}"/>
    <cellStyle name="Comma 41" xfId="419" xr:uid="{00000000-0005-0000-0000-00009C000000}"/>
    <cellStyle name="Comma 42" xfId="327" xr:uid="{00000000-0005-0000-0000-00009D000000}"/>
    <cellStyle name="Comma 43" xfId="420" xr:uid="{00000000-0005-0000-0000-00009E000000}"/>
    <cellStyle name="Comma 44" xfId="328" xr:uid="{00000000-0005-0000-0000-00009F000000}"/>
    <cellStyle name="Comma 45" xfId="421" xr:uid="{00000000-0005-0000-0000-0000A0000000}"/>
    <cellStyle name="Comma 46" xfId="329" xr:uid="{00000000-0005-0000-0000-0000A1000000}"/>
    <cellStyle name="Comma 47" xfId="422" xr:uid="{00000000-0005-0000-0000-0000A2000000}"/>
    <cellStyle name="Comma 48" xfId="330" xr:uid="{00000000-0005-0000-0000-0000A3000000}"/>
    <cellStyle name="Comma 49" xfId="414" xr:uid="{00000000-0005-0000-0000-0000A4000000}"/>
    <cellStyle name="Comma 5" xfId="320" xr:uid="{00000000-0005-0000-0000-0000A5000000}"/>
    <cellStyle name="Comma 50" xfId="333" xr:uid="{00000000-0005-0000-0000-0000A6000000}"/>
    <cellStyle name="Comma 51" xfId="415" xr:uid="{00000000-0005-0000-0000-0000A7000000}"/>
    <cellStyle name="Comma 52" xfId="334" xr:uid="{00000000-0005-0000-0000-0000A8000000}"/>
    <cellStyle name="Comma 53" xfId="413" xr:uid="{00000000-0005-0000-0000-0000A9000000}"/>
    <cellStyle name="Comma 54" xfId="335" xr:uid="{00000000-0005-0000-0000-0000AA000000}"/>
    <cellStyle name="Comma 55" xfId="416" xr:uid="{00000000-0005-0000-0000-0000AB000000}"/>
    <cellStyle name="Comma 56" xfId="336" xr:uid="{00000000-0005-0000-0000-0000AC000000}"/>
    <cellStyle name="Comma 57" xfId="423" xr:uid="{00000000-0005-0000-0000-0000AD000000}"/>
    <cellStyle name="Comma 58" xfId="337" xr:uid="{00000000-0005-0000-0000-0000AE000000}"/>
    <cellStyle name="Comma 59" xfId="424" xr:uid="{00000000-0005-0000-0000-0000AF000000}"/>
    <cellStyle name="Comma 6" xfId="358" xr:uid="{00000000-0005-0000-0000-0000B0000000}"/>
    <cellStyle name="Comma 60" xfId="332" xr:uid="{00000000-0005-0000-0000-0000B1000000}"/>
    <cellStyle name="Comma 61" xfId="426" xr:uid="{00000000-0005-0000-0000-0000B2000000}"/>
    <cellStyle name="Comma 62" xfId="331" xr:uid="{00000000-0005-0000-0000-0000B3000000}"/>
    <cellStyle name="Comma 63" xfId="425" xr:uid="{00000000-0005-0000-0000-0000B4000000}"/>
    <cellStyle name="Comma 64" xfId="338" xr:uid="{00000000-0005-0000-0000-0000B5000000}"/>
    <cellStyle name="Comma 65" xfId="427" xr:uid="{00000000-0005-0000-0000-0000B6000000}"/>
    <cellStyle name="Comma 66" xfId="318" xr:uid="{00000000-0005-0000-0000-0000B7000000}"/>
    <cellStyle name="Comma 7" xfId="319" xr:uid="{00000000-0005-0000-0000-0000B8000000}"/>
    <cellStyle name="Comma 8" xfId="356" xr:uid="{00000000-0005-0000-0000-0000B9000000}"/>
    <cellStyle name="Comma 9" xfId="323" xr:uid="{00000000-0005-0000-0000-0000BA000000}"/>
    <cellStyle name="Commentaire" xfId="73" xr:uid="{00000000-0005-0000-0000-0000BB000000}"/>
    <cellStyle name="Commentaire 2" xfId="166" xr:uid="{00000000-0005-0000-0000-0000BC000000}"/>
    <cellStyle name="Commentaire 2 2" xfId="616" xr:uid="{00000000-0005-0000-0000-0000BD000000}"/>
    <cellStyle name="Commentaire 3" xfId="232" xr:uid="{00000000-0005-0000-0000-0000BE000000}"/>
    <cellStyle name="Commentaire 3 2" xfId="632" xr:uid="{00000000-0005-0000-0000-0000BF000000}"/>
    <cellStyle name="Commentaire 4" xfId="591" xr:uid="{00000000-0005-0000-0000-0000C0000000}"/>
    <cellStyle name="Con. Firm" xfId="40" xr:uid="{00000000-0005-0000-0000-0000C1000000}"/>
    <cellStyle name="Con. Firm 2" xfId="41" xr:uid="{00000000-0005-0000-0000-0000C2000000}"/>
    <cellStyle name="Con. Firm 2 2" xfId="234" xr:uid="{00000000-0005-0000-0000-0000C3000000}"/>
    <cellStyle name="Con. Firm 3" xfId="42" xr:uid="{00000000-0005-0000-0000-0000C4000000}"/>
    <cellStyle name="Con. Firm 3 2" xfId="235" xr:uid="{00000000-0005-0000-0000-0000C5000000}"/>
    <cellStyle name="Con. Firm 4" xfId="233" xr:uid="{00000000-0005-0000-0000-0000C6000000}"/>
    <cellStyle name="Con. Firm 5" xfId="342" xr:uid="{00000000-0005-0000-0000-0000C7000000}"/>
    <cellStyle name="Con. Firm_#49 103-RA-0312-BA 0000M1001" xfId="43" xr:uid="{00000000-0005-0000-0000-0000C8000000}"/>
    <cellStyle name="Currefcy" xfId="44" xr:uid="{00000000-0005-0000-0000-0000C9000000}"/>
    <cellStyle name="Currefcy 2" xfId="583" xr:uid="{00000000-0005-0000-0000-0000CA000000}"/>
    <cellStyle name="Dezimal [0]_ANLAG_SP" xfId="45" xr:uid="{00000000-0005-0000-0000-0000CB000000}"/>
    <cellStyle name="Dezimal_35" xfId="46" xr:uid="{00000000-0005-0000-0000-0000CC000000}"/>
    <cellStyle name="E&amp;Y House" xfId="47" xr:uid="{00000000-0005-0000-0000-0000CD000000}"/>
    <cellStyle name="E&amp;Y House 2" xfId="236" xr:uid="{00000000-0005-0000-0000-0000CE000000}"/>
    <cellStyle name="Entrée" xfId="53" xr:uid="{00000000-0005-0000-0000-0000CF000000}"/>
    <cellStyle name="Entrée 2" xfId="237" xr:uid="{00000000-0005-0000-0000-0000D0000000}"/>
    <cellStyle name="Euro" xfId="48" xr:uid="{00000000-0005-0000-0000-0000D1000000}"/>
    <cellStyle name="Euro 2" xfId="584" xr:uid="{00000000-0005-0000-0000-0000D2000000}"/>
    <cellStyle name="Explanatory Text" xfId="151" builtinId="53" customBuiltin="1"/>
    <cellStyle name="Explanatory Text 2" xfId="238" xr:uid="{00000000-0005-0000-0000-0000D4000000}"/>
    <cellStyle name="Explanatory Text 3" xfId="542" xr:uid="{00000000-0005-0000-0000-0000D5000000}"/>
    <cellStyle name="EY House" xfId="49" xr:uid="{00000000-0005-0000-0000-0000D6000000}"/>
    <cellStyle name="EY House 2" xfId="239" xr:uid="{00000000-0005-0000-0000-0000D7000000}"/>
    <cellStyle name="Good" xfId="138" builtinId="26" customBuiltin="1"/>
    <cellStyle name="Good 2" xfId="240" xr:uid="{00000000-0005-0000-0000-0000D9000000}"/>
    <cellStyle name="Good 3" xfId="543" xr:uid="{00000000-0005-0000-0000-0000DA000000}"/>
    <cellStyle name="Header1" xfId="50" xr:uid="{00000000-0005-0000-0000-0000DB000000}"/>
    <cellStyle name="Header1 2" xfId="241" xr:uid="{00000000-0005-0000-0000-0000DC000000}"/>
    <cellStyle name="Header2" xfId="51" xr:uid="{00000000-0005-0000-0000-0000DD000000}"/>
    <cellStyle name="Header2 2" xfId="242" xr:uid="{00000000-0005-0000-0000-0000DE000000}"/>
    <cellStyle name="Heading 1" xfId="153" builtinId="16" customBuiltin="1"/>
    <cellStyle name="Heading 1 2" xfId="243" xr:uid="{00000000-0005-0000-0000-0000E0000000}"/>
    <cellStyle name="Heading 1 3" xfId="544" xr:uid="{00000000-0005-0000-0000-0000E1000000}"/>
    <cellStyle name="Heading 2" xfId="154" builtinId="17" customBuiltin="1"/>
    <cellStyle name="Heading 2 2" xfId="244" xr:uid="{00000000-0005-0000-0000-0000E3000000}"/>
    <cellStyle name="Heading 2 3" xfId="545" xr:uid="{00000000-0005-0000-0000-0000E4000000}"/>
    <cellStyle name="Heading 3" xfId="155" builtinId="18" customBuiltin="1"/>
    <cellStyle name="Heading 3 2" xfId="245" xr:uid="{00000000-0005-0000-0000-0000E6000000}"/>
    <cellStyle name="Heading 3 3" xfId="546" xr:uid="{00000000-0005-0000-0000-0000E7000000}"/>
    <cellStyle name="Heading 4" xfId="156" builtinId="19" customBuiltin="1"/>
    <cellStyle name="Heading 4 2" xfId="246" xr:uid="{00000000-0005-0000-0000-0000E9000000}"/>
    <cellStyle name="Heading 4 3" xfId="547" xr:uid="{00000000-0005-0000-0000-0000EA000000}"/>
    <cellStyle name="Hyperlink" xfId="52" builtinId="8"/>
    <cellStyle name="Hyperlink 2" xfId="579" xr:uid="{00000000-0005-0000-0000-0000EC000000}"/>
    <cellStyle name="Input 2" xfId="247" xr:uid="{00000000-0005-0000-0000-0000ED000000}"/>
    <cellStyle name="Input 3" xfId="548" xr:uid="{00000000-0005-0000-0000-0000EE000000}"/>
    <cellStyle name="Insatisfaisant 2" xfId="248" xr:uid="{00000000-0005-0000-0000-0000EF000000}"/>
    <cellStyle name="Insatisfaisant 3" xfId="585" xr:uid="{00000000-0005-0000-0000-0000F0000000}"/>
    <cellStyle name="Insatisfaisant 4" xfId="549" xr:uid="{00000000-0005-0000-0000-0000F1000000}"/>
    <cellStyle name="Komma [0]_CM_DATA_TRAXIS" xfId="55" xr:uid="{00000000-0005-0000-0000-0000F2000000}"/>
    <cellStyle name="Komma_CM_DATA_TRAXIS" xfId="56" xr:uid="{00000000-0005-0000-0000-0000F3000000}"/>
    <cellStyle name="Lien hypertexte visité_Page 9 pour Marcus Sac à Puce" xfId="57" xr:uid="{00000000-0005-0000-0000-0000F4000000}"/>
    <cellStyle name="Linked Cell 2" xfId="249" xr:uid="{00000000-0005-0000-0000-0000F5000000}"/>
    <cellStyle name="Linked Cell 3" xfId="550" xr:uid="{00000000-0005-0000-0000-0000F6000000}"/>
    <cellStyle name="měny_06-ORDER-Hradec" xfId="59" xr:uid="{00000000-0005-0000-0000-0000F7000000}"/>
    <cellStyle name="Milliers 10" xfId="499" xr:uid="{00000000-0005-0000-0000-0000F8000000}"/>
    <cellStyle name="Milliers 11" xfId="495" xr:uid="{00000000-0005-0000-0000-0000F9000000}"/>
    <cellStyle name="Milliers 12" xfId="493" xr:uid="{00000000-0005-0000-0000-0000FA000000}"/>
    <cellStyle name="Milliers 13" xfId="496" xr:uid="{00000000-0005-0000-0000-0000FB000000}"/>
    <cellStyle name="Milliers 14" xfId="487" xr:uid="{00000000-0005-0000-0000-0000FC000000}"/>
    <cellStyle name="Milliers 2" xfId="481" xr:uid="{00000000-0005-0000-0000-0000FD000000}"/>
    <cellStyle name="Milliers 3" xfId="488" xr:uid="{00000000-0005-0000-0000-0000FE000000}"/>
    <cellStyle name="Milliers 4" xfId="484" xr:uid="{00000000-0005-0000-0000-0000FF000000}"/>
    <cellStyle name="Milliers 5" xfId="494" xr:uid="{00000000-0005-0000-0000-000000010000}"/>
    <cellStyle name="Milliers 6" xfId="485" xr:uid="{00000000-0005-0000-0000-000001010000}"/>
    <cellStyle name="Milliers 7" xfId="500" xr:uid="{00000000-0005-0000-0000-000002010000}"/>
    <cellStyle name="Milliers 8" xfId="498" xr:uid="{00000000-0005-0000-0000-000003010000}"/>
    <cellStyle name="Milliers 9" xfId="501" xr:uid="{00000000-0005-0000-0000-000004010000}"/>
    <cellStyle name="monthly" xfId="60" xr:uid="{00000000-0005-0000-0000-000005010000}"/>
    <cellStyle name="monthly 2" xfId="586" xr:uid="{00000000-0005-0000-0000-000006010000}"/>
    <cellStyle name="monthly 2 2" xfId="696" xr:uid="{00000000-0005-0000-0000-000007010000}"/>
    <cellStyle name="monthly 3" xfId="678" xr:uid="{00000000-0005-0000-0000-000008010000}"/>
    <cellStyle name="Neutral" xfId="61" builtinId="28" customBuiltin="1"/>
    <cellStyle name="Neutral 2" xfId="250" xr:uid="{00000000-0005-0000-0000-00000A010000}"/>
    <cellStyle name="Neutral 3" xfId="551" xr:uid="{00000000-0005-0000-0000-00000B010000}"/>
    <cellStyle name="Neutre 2" xfId="251" xr:uid="{00000000-0005-0000-0000-00000C010000}"/>
    <cellStyle name="Neutre 3" xfId="587" xr:uid="{00000000-0005-0000-0000-00000D010000}"/>
    <cellStyle name="Neutre 4" xfId="552" xr:uid="{00000000-0005-0000-0000-00000E010000}"/>
    <cellStyle name="Normal" xfId="0" builtinId="0"/>
    <cellStyle name="Normal - Style1" xfId="62" xr:uid="{00000000-0005-0000-0000-000010010000}"/>
    <cellStyle name="Normal 10" xfId="179" xr:uid="{00000000-0005-0000-0000-000011010000}"/>
    <cellStyle name="Normal 10 2" xfId="628" xr:uid="{00000000-0005-0000-0000-000012010000}"/>
    <cellStyle name="Normal 100" xfId="339" xr:uid="{00000000-0005-0000-0000-000013010000}"/>
    <cellStyle name="Normal 101" xfId="457" xr:uid="{00000000-0005-0000-0000-000014010000}"/>
    <cellStyle name="Normal 102" xfId="464" xr:uid="{00000000-0005-0000-0000-000015010000}"/>
    <cellStyle name="Normal 103" xfId="462" xr:uid="{00000000-0005-0000-0000-000016010000}"/>
    <cellStyle name="Normal 104" xfId="460" xr:uid="{00000000-0005-0000-0000-000017010000}"/>
    <cellStyle name="Normal 105" xfId="459" xr:uid="{00000000-0005-0000-0000-000018010000}"/>
    <cellStyle name="Normal 106" xfId="458" xr:uid="{00000000-0005-0000-0000-000019010000}"/>
    <cellStyle name="Normal 107" xfId="461" xr:uid="{00000000-0005-0000-0000-00001A010000}"/>
    <cellStyle name="Normal 108" xfId="486" xr:uid="{00000000-0005-0000-0000-00001B010000}"/>
    <cellStyle name="Normal 109" xfId="480" xr:uid="{00000000-0005-0000-0000-00001C010000}"/>
    <cellStyle name="Normal 11" xfId="174" xr:uid="{00000000-0005-0000-0000-00001D010000}"/>
    <cellStyle name="Normal 11 2" xfId="623" xr:uid="{00000000-0005-0000-0000-00001E010000}"/>
    <cellStyle name="Normal 110" xfId="490" xr:uid="{00000000-0005-0000-0000-00001F010000}"/>
    <cellStyle name="Normal 111" xfId="497" xr:uid="{00000000-0005-0000-0000-000020010000}"/>
    <cellStyle name="Normal 112" xfId="482" xr:uid="{00000000-0005-0000-0000-000021010000}"/>
    <cellStyle name="Normal 113" xfId="489" xr:uid="{00000000-0005-0000-0000-000022010000}"/>
    <cellStyle name="Normal 114" xfId="502" xr:uid="{00000000-0005-0000-0000-000023010000}"/>
    <cellStyle name="Normal 115" xfId="483" xr:uid="{00000000-0005-0000-0000-000024010000}"/>
    <cellStyle name="Normal 116" xfId="503" xr:uid="{00000000-0005-0000-0000-000025010000}"/>
    <cellStyle name="Normal 117" xfId="504" xr:uid="{00000000-0005-0000-0000-000026010000}"/>
    <cellStyle name="Normal 118" xfId="505" xr:uid="{00000000-0005-0000-0000-000027010000}"/>
    <cellStyle name="Normal 119" xfId="506" xr:uid="{00000000-0005-0000-0000-000028010000}"/>
    <cellStyle name="Normal 12" xfId="178" xr:uid="{00000000-0005-0000-0000-000029010000}"/>
    <cellStyle name="Normal 12 2" xfId="627" xr:uid="{00000000-0005-0000-0000-00002A010000}"/>
    <cellStyle name="Normal 120" xfId="507" xr:uid="{00000000-0005-0000-0000-00002B010000}"/>
    <cellStyle name="Normal 121" xfId="508" xr:uid="{00000000-0005-0000-0000-00002C010000}"/>
    <cellStyle name="Normal 122" xfId="582" xr:uid="{00000000-0005-0000-0000-00002D010000}"/>
    <cellStyle name="Normal 123" xfId="655" xr:uid="{00000000-0005-0000-0000-00002E010000}"/>
    <cellStyle name="Normal 124" xfId="683" xr:uid="{00000000-0005-0000-0000-00002F010000}"/>
    <cellStyle name="Normal 125" xfId="509" xr:uid="{00000000-0005-0000-0000-000030010000}"/>
    <cellStyle name="Normal 126" xfId="570" xr:uid="{00000000-0005-0000-0000-000031010000}"/>
    <cellStyle name="Normal 127" xfId="540" xr:uid="{00000000-0005-0000-0000-000032010000}"/>
    <cellStyle name="Normal 128" xfId="685" xr:uid="{00000000-0005-0000-0000-000033010000}"/>
    <cellStyle name="Normal 129" xfId="691" xr:uid="{00000000-0005-0000-0000-000034010000}"/>
    <cellStyle name="Normal 13" xfId="175" xr:uid="{00000000-0005-0000-0000-000035010000}"/>
    <cellStyle name="Normal 13 2" xfId="624" xr:uid="{00000000-0005-0000-0000-000036010000}"/>
    <cellStyle name="Normal 130" xfId="524" xr:uid="{00000000-0005-0000-0000-000037010000}"/>
    <cellStyle name="Normal 131" xfId="573" xr:uid="{00000000-0005-0000-0000-000038010000}"/>
    <cellStyle name="Normal 132" xfId="692" xr:uid="{00000000-0005-0000-0000-000039010000}"/>
    <cellStyle name="Normal 133" xfId="689" xr:uid="{00000000-0005-0000-0000-00003A010000}"/>
    <cellStyle name="Normal 134" xfId="556" xr:uid="{00000000-0005-0000-0000-00003B010000}"/>
    <cellStyle name="Normal 135" xfId="511" xr:uid="{00000000-0005-0000-0000-00003C010000}"/>
    <cellStyle name="Normal 136" xfId="541" xr:uid="{00000000-0005-0000-0000-00003D010000}"/>
    <cellStyle name="Normal 137" xfId="693" xr:uid="{00000000-0005-0000-0000-00003E010000}"/>
    <cellStyle name="Normal 138" xfId="695" xr:uid="{00000000-0005-0000-0000-00003F010000}"/>
    <cellStyle name="Normal 139" xfId="572" xr:uid="{00000000-0005-0000-0000-000040010000}"/>
    <cellStyle name="Normal 14" xfId="177" xr:uid="{00000000-0005-0000-0000-000041010000}"/>
    <cellStyle name="Normal 14 2" xfId="626" xr:uid="{00000000-0005-0000-0000-000042010000}"/>
    <cellStyle name="Normal 140" xfId="553" xr:uid="{00000000-0005-0000-0000-000043010000}"/>
    <cellStyle name="Normal 141" xfId="557" xr:uid="{00000000-0005-0000-0000-000044010000}"/>
    <cellStyle name="Normal 142" xfId="687" xr:uid="{00000000-0005-0000-0000-000045010000}"/>
    <cellStyle name="Normal 143" xfId="694" xr:uid="{00000000-0005-0000-0000-000046010000}"/>
    <cellStyle name="Normal 144" xfId="688" xr:uid="{00000000-0005-0000-0000-000047010000}"/>
    <cellStyle name="Normal 145" xfId="558" xr:uid="{00000000-0005-0000-0000-000048010000}"/>
    <cellStyle name="Normal 15" xfId="176" xr:uid="{00000000-0005-0000-0000-000049010000}"/>
    <cellStyle name="Normal 15 2" xfId="625" xr:uid="{00000000-0005-0000-0000-00004A010000}"/>
    <cellStyle name="Normal 16" xfId="180" xr:uid="{00000000-0005-0000-0000-00004B010000}"/>
    <cellStyle name="Normal 16 2" xfId="629" xr:uid="{00000000-0005-0000-0000-00004C010000}"/>
    <cellStyle name="Normal 17" xfId="305" xr:uid="{00000000-0005-0000-0000-00004D010000}"/>
    <cellStyle name="Normal 17 2" xfId="653" xr:uid="{00000000-0005-0000-0000-00004E010000}"/>
    <cellStyle name="Normal 18" xfId="309" xr:uid="{00000000-0005-0000-0000-00004F010000}"/>
    <cellStyle name="Normal 18 2" xfId="654" xr:uid="{00000000-0005-0000-0000-000050010000}"/>
    <cellStyle name="Normal 19" xfId="304" xr:uid="{00000000-0005-0000-0000-000051010000}"/>
    <cellStyle name="Normal 19 2" xfId="652" xr:uid="{00000000-0005-0000-0000-000052010000}"/>
    <cellStyle name="Normal 2" xfId="63" xr:uid="{00000000-0005-0000-0000-000053010000}"/>
    <cellStyle name="Normal 2 2" xfId="252" xr:uid="{00000000-0005-0000-0000-000054010000}"/>
    <cellStyle name="Normal 2 3" xfId="477" xr:uid="{00000000-0005-0000-0000-000055010000}"/>
    <cellStyle name="Normal 2 3 2" xfId="680" xr:uid="{00000000-0005-0000-0000-000056010000}"/>
    <cellStyle name="Normal 20" xfId="361" xr:uid="{00000000-0005-0000-0000-000057010000}"/>
    <cellStyle name="Normal 20 2" xfId="658" xr:uid="{00000000-0005-0000-0000-000058010000}"/>
    <cellStyle name="Normal 21" xfId="362" xr:uid="{00000000-0005-0000-0000-000059010000}"/>
    <cellStyle name="Normal 21 2" xfId="659" xr:uid="{00000000-0005-0000-0000-00005A010000}"/>
    <cellStyle name="Normal 22" xfId="363" xr:uid="{00000000-0005-0000-0000-00005B010000}"/>
    <cellStyle name="Normal 22 2" xfId="660" xr:uid="{00000000-0005-0000-0000-00005C010000}"/>
    <cellStyle name="Normal 23" xfId="364" xr:uid="{00000000-0005-0000-0000-00005D010000}"/>
    <cellStyle name="Normal 23 2" xfId="661" xr:uid="{00000000-0005-0000-0000-00005E010000}"/>
    <cellStyle name="Normal 24" xfId="360" xr:uid="{00000000-0005-0000-0000-00005F010000}"/>
    <cellStyle name="Normal 24 2" xfId="465" xr:uid="{00000000-0005-0000-0000-000060010000}"/>
    <cellStyle name="Normal 24 3" xfId="657" xr:uid="{00000000-0005-0000-0000-000061010000}"/>
    <cellStyle name="Normal 25" xfId="365" xr:uid="{00000000-0005-0000-0000-000062010000}"/>
    <cellStyle name="Normal 25 2" xfId="466" xr:uid="{00000000-0005-0000-0000-000063010000}"/>
    <cellStyle name="Normal 25 3" xfId="662" xr:uid="{00000000-0005-0000-0000-000064010000}"/>
    <cellStyle name="Normal 26" xfId="366" xr:uid="{00000000-0005-0000-0000-000065010000}"/>
    <cellStyle name="Normal 26 2" xfId="467" xr:uid="{00000000-0005-0000-0000-000066010000}"/>
    <cellStyle name="Normal 26 3" xfId="663" xr:uid="{00000000-0005-0000-0000-000067010000}"/>
    <cellStyle name="Normal 27" xfId="367" xr:uid="{00000000-0005-0000-0000-000068010000}"/>
    <cellStyle name="Normal 27 2" xfId="468" xr:uid="{00000000-0005-0000-0000-000069010000}"/>
    <cellStyle name="Normal 27 3" xfId="664" xr:uid="{00000000-0005-0000-0000-00006A010000}"/>
    <cellStyle name="Normal 28" xfId="368" xr:uid="{00000000-0005-0000-0000-00006B010000}"/>
    <cellStyle name="Normal 28 2" xfId="469" xr:uid="{00000000-0005-0000-0000-00006C010000}"/>
    <cellStyle name="Normal 28 3" xfId="665" xr:uid="{00000000-0005-0000-0000-00006D010000}"/>
    <cellStyle name="Normal 29" xfId="369" xr:uid="{00000000-0005-0000-0000-00006E010000}"/>
    <cellStyle name="Normal 29 2" xfId="470" xr:uid="{00000000-0005-0000-0000-00006F010000}"/>
    <cellStyle name="Normal 29 3" xfId="666" xr:uid="{00000000-0005-0000-0000-000070010000}"/>
    <cellStyle name="Normal 3" xfId="64" xr:uid="{00000000-0005-0000-0000-000071010000}"/>
    <cellStyle name="Normal 3 2" xfId="167" xr:uid="{00000000-0005-0000-0000-000072010000}"/>
    <cellStyle name="Normal 3 2 2" xfId="617" xr:uid="{00000000-0005-0000-0000-000073010000}"/>
    <cellStyle name="Normal 3 3" xfId="253" xr:uid="{00000000-0005-0000-0000-000074010000}"/>
    <cellStyle name="Normal 3 3 2" xfId="633" xr:uid="{00000000-0005-0000-0000-000075010000}"/>
    <cellStyle name="Normal 3 4" xfId="588" xr:uid="{00000000-0005-0000-0000-000076010000}"/>
    <cellStyle name="Normal 30" xfId="370" xr:uid="{00000000-0005-0000-0000-000077010000}"/>
    <cellStyle name="Normal 30 2" xfId="471" xr:uid="{00000000-0005-0000-0000-000078010000}"/>
    <cellStyle name="Normal 30 3" xfId="667" xr:uid="{00000000-0005-0000-0000-000079010000}"/>
    <cellStyle name="Normal 31" xfId="371" xr:uid="{00000000-0005-0000-0000-00007A010000}"/>
    <cellStyle name="Normal 31 2" xfId="472" xr:uid="{00000000-0005-0000-0000-00007B010000}"/>
    <cellStyle name="Normal 31 3" xfId="668" xr:uid="{00000000-0005-0000-0000-00007C010000}"/>
    <cellStyle name="Normal 32" xfId="372" xr:uid="{00000000-0005-0000-0000-00007D010000}"/>
    <cellStyle name="Normal 32 2" xfId="473" xr:uid="{00000000-0005-0000-0000-00007E010000}"/>
    <cellStyle name="Normal 32 3" xfId="669" xr:uid="{00000000-0005-0000-0000-00007F010000}"/>
    <cellStyle name="Normal 33" xfId="281" xr:uid="{00000000-0005-0000-0000-000080010000}"/>
    <cellStyle name="Normal 33 2" xfId="463" xr:uid="{00000000-0005-0000-0000-000081010000}"/>
    <cellStyle name="Normal 33 3" xfId="648" xr:uid="{00000000-0005-0000-0000-000082010000}"/>
    <cellStyle name="Normal 34" xfId="373" xr:uid="{00000000-0005-0000-0000-000083010000}"/>
    <cellStyle name="Normal 34 2" xfId="474" xr:uid="{00000000-0005-0000-0000-000084010000}"/>
    <cellStyle name="Normal 34 3" xfId="670" xr:uid="{00000000-0005-0000-0000-000085010000}"/>
    <cellStyle name="Normal 35" xfId="374" xr:uid="{00000000-0005-0000-0000-000086010000}"/>
    <cellStyle name="Normal 35 2" xfId="475" xr:uid="{00000000-0005-0000-0000-000087010000}"/>
    <cellStyle name="Normal 35 3" xfId="671" xr:uid="{00000000-0005-0000-0000-000088010000}"/>
    <cellStyle name="Normal 36" xfId="375" xr:uid="{00000000-0005-0000-0000-000089010000}"/>
    <cellStyle name="Normal 36 2" xfId="476" xr:uid="{00000000-0005-0000-0000-00008A010000}"/>
    <cellStyle name="Normal 36 2 2" xfId="491" xr:uid="{00000000-0005-0000-0000-00008B010000}"/>
    <cellStyle name="Normal 36 2 2 2" xfId="681" xr:uid="{00000000-0005-0000-0000-00008C010000}"/>
    <cellStyle name="Normal 36 2 3" xfId="679" xr:uid="{00000000-0005-0000-0000-00008D010000}"/>
    <cellStyle name="Normal 36 2 4" xfId="581" xr:uid="{00000000-0005-0000-0000-00008E010000}"/>
    <cellStyle name="Normal 36 3" xfId="492" xr:uid="{00000000-0005-0000-0000-00008F010000}"/>
    <cellStyle name="Normal 36 3 2" xfId="682" xr:uid="{00000000-0005-0000-0000-000090010000}"/>
    <cellStyle name="Normal 36 4" xfId="672" xr:uid="{00000000-0005-0000-0000-000091010000}"/>
    <cellStyle name="Normal 36 5" xfId="575" xr:uid="{00000000-0005-0000-0000-000092010000}"/>
    <cellStyle name="Normal 37" xfId="231" xr:uid="{00000000-0005-0000-0000-000093010000}"/>
    <cellStyle name="Normal 37 2" xfId="631" xr:uid="{00000000-0005-0000-0000-000094010000}"/>
    <cellStyle name="Normal 37 3" xfId="510" xr:uid="{00000000-0005-0000-0000-000095010000}"/>
    <cellStyle name="Normal 38" xfId="379" xr:uid="{00000000-0005-0000-0000-000096010000}"/>
    <cellStyle name="Normal 38 2" xfId="673" xr:uid="{00000000-0005-0000-0000-000097010000}"/>
    <cellStyle name="Normal 38 3" xfId="576" xr:uid="{00000000-0005-0000-0000-000098010000}"/>
    <cellStyle name="Normal 39" xfId="381" xr:uid="{00000000-0005-0000-0000-000099010000}"/>
    <cellStyle name="Normal 39 2" xfId="674" xr:uid="{00000000-0005-0000-0000-00009A010000}"/>
    <cellStyle name="Normal 39 3" xfId="577" xr:uid="{00000000-0005-0000-0000-00009B010000}"/>
    <cellStyle name="Normal 4" xfId="65" xr:uid="{00000000-0005-0000-0000-00009C010000}"/>
    <cellStyle name="Normal 4 2" xfId="168" xr:uid="{00000000-0005-0000-0000-00009D010000}"/>
    <cellStyle name="Normal 4 2 2" xfId="618" xr:uid="{00000000-0005-0000-0000-00009E010000}"/>
    <cellStyle name="Normal 4 3" xfId="254" xr:uid="{00000000-0005-0000-0000-00009F010000}"/>
    <cellStyle name="Normal 4 3 2" xfId="634" xr:uid="{00000000-0005-0000-0000-0000A0010000}"/>
    <cellStyle name="Normal 4 4" xfId="589" xr:uid="{00000000-0005-0000-0000-0000A1010000}"/>
    <cellStyle name="Normal 40" xfId="382" xr:uid="{00000000-0005-0000-0000-0000A2010000}"/>
    <cellStyle name="Normal 40 2" xfId="675" xr:uid="{00000000-0005-0000-0000-0000A3010000}"/>
    <cellStyle name="Normal 40 3" xfId="578" xr:uid="{00000000-0005-0000-0000-0000A4010000}"/>
    <cellStyle name="Normal 41" xfId="383" xr:uid="{00000000-0005-0000-0000-0000A5010000}"/>
    <cellStyle name="Normal 41 2" xfId="676" xr:uid="{00000000-0005-0000-0000-0000A6010000}"/>
    <cellStyle name="Normal 41 3" xfId="580" xr:uid="{00000000-0005-0000-0000-0000A7010000}"/>
    <cellStyle name="Normal 42" xfId="378" xr:uid="{00000000-0005-0000-0000-0000A8010000}"/>
    <cellStyle name="Normal 43" xfId="380" xr:uid="{00000000-0005-0000-0000-0000A9010000}"/>
    <cellStyle name="Normal 44" xfId="384" xr:uid="{00000000-0005-0000-0000-0000AA010000}"/>
    <cellStyle name="Normal 45" xfId="386" xr:uid="{00000000-0005-0000-0000-0000AB010000}"/>
    <cellStyle name="Normal 46" xfId="377" xr:uid="{00000000-0005-0000-0000-0000AC010000}"/>
    <cellStyle name="Normal 47" xfId="391" xr:uid="{00000000-0005-0000-0000-0000AD010000}"/>
    <cellStyle name="Normal 48" xfId="393" xr:uid="{00000000-0005-0000-0000-0000AE010000}"/>
    <cellStyle name="Normal 49" xfId="394" xr:uid="{00000000-0005-0000-0000-0000AF010000}"/>
    <cellStyle name="Normal 5" xfId="66" xr:uid="{00000000-0005-0000-0000-0000B0010000}"/>
    <cellStyle name="Normal 5 2" xfId="169" xr:uid="{00000000-0005-0000-0000-0000B1010000}"/>
    <cellStyle name="Normal 5 2 2" xfId="619" xr:uid="{00000000-0005-0000-0000-0000B2010000}"/>
    <cellStyle name="Normal 5 3" xfId="255" xr:uid="{00000000-0005-0000-0000-0000B3010000}"/>
    <cellStyle name="Normal 5 3 2" xfId="635" xr:uid="{00000000-0005-0000-0000-0000B4010000}"/>
    <cellStyle name="Normal 5 4" xfId="590" xr:uid="{00000000-0005-0000-0000-0000B5010000}"/>
    <cellStyle name="Normal 50" xfId="396" xr:uid="{00000000-0005-0000-0000-0000B6010000}"/>
    <cellStyle name="Normal 51" xfId="397" xr:uid="{00000000-0005-0000-0000-0000B7010000}"/>
    <cellStyle name="Normal 52" xfId="395" xr:uid="{00000000-0005-0000-0000-0000B8010000}"/>
    <cellStyle name="Normal 53" xfId="398" xr:uid="{00000000-0005-0000-0000-0000B9010000}"/>
    <cellStyle name="Normal 54" xfId="392" xr:uid="{00000000-0005-0000-0000-0000BA010000}"/>
    <cellStyle name="Normal 55" xfId="399" xr:uid="{00000000-0005-0000-0000-0000BB010000}"/>
    <cellStyle name="Normal 56" xfId="400" xr:uid="{00000000-0005-0000-0000-0000BC010000}"/>
    <cellStyle name="Normal 57" xfId="401" xr:uid="{00000000-0005-0000-0000-0000BD010000}"/>
    <cellStyle name="Normal 58" xfId="402" xr:uid="{00000000-0005-0000-0000-0000BE010000}"/>
    <cellStyle name="Normal 59" xfId="403" xr:uid="{00000000-0005-0000-0000-0000BF010000}"/>
    <cellStyle name="Normal 6" xfId="164" xr:uid="{00000000-0005-0000-0000-0000C0010000}"/>
    <cellStyle name="Normal 6 2" xfId="615" xr:uid="{00000000-0005-0000-0000-0000C1010000}"/>
    <cellStyle name="Normal 60" xfId="376" xr:uid="{00000000-0005-0000-0000-0000C2010000}"/>
    <cellStyle name="Normal 61" xfId="404" xr:uid="{00000000-0005-0000-0000-0000C3010000}"/>
    <cellStyle name="Normal 62" xfId="405" xr:uid="{00000000-0005-0000-0000-0000C4010000}"/>
    <cellStyle name="Normal 63" xfId="406" xr:uid="{00000000-0005-0000-0000-0000C5010000}"/>
    <cellStyle name="Normal 64" xfId="407" xr:uid="{00000000-0005-0000-0000-0000C6010000}"/>
    <cellStyle name="Normal 65" xfId="408" xr:uid="{00000000-0005-0000-0000-0000C7010000}"/>
    <cellStyle name="Normal 66" xfId="409" xr:uid="{00000000-0005-0000-0000-0000C8010000}"/>
    <cellStyle name="Normal 67" xfId="410" xr:uid="{00000000-0005-0000-0000-0000C9010000}"/>
    <cellStyle name="Normal 68" xfId="411" xr:uid="{00000000-0005-0000-0000-0000CA010000}"/>
    <cellStyle name="Normal 69" xfId="412" xr:uid="{00000000-0005-0000-0000-0000CB010000}"/>
    <cellStyle name="Normal 7" xfId="171" xr:uid="{00000000-0005-0000-0000-0000CC010000}"/>
    <cellStyle name="Normal 7 2" xfId="620" xr:uid="{00000000-0005-0000-0000-0000CD010000}"/>
    <cellStyle name="Normal 70" xfId="341" xr:uid="{00000000-0005-0000-0000-0000CE010000}"/>
    <cellStyle name="Normal 71" xfId="428" xr:uid="{00000000-0005-0000-0000-0000CF010000}"/>
    <cellStyle name="Normal 72" xfId="429" xr:uid="{00000000-0005-0000-0000-0000D0010000}"/>
    <cellStyle name="Normal 73" xfId="430" xr:uid="{00000000-0005-0000-0000-0000D1010000}"/>
    <cellStyle name="Normal 74" xfId="431" xr:uid="{00000000-0005-0000-0000-0000D2010000}"/>
    <cellStyle name="Normal 75" xfId="432" xr:uid="{00000000-0005-0000-0000-0000D3010000}"/>
    <cellStyle name="Normal 76" xfId="433" xr:uid="{00000000-0005-0000-0000-0000D4010000}"/>
    <cellStyle name="Normal 77" xfId="434" xr:uid="{00000000-0005-0000-0000-0000D5010000}"/>
    <cellStyle name="Normal 78" xfId="435" xr:uid="{00000000-0005-0000-0000-0000D6010000}"/>
    <cellStyle name="Normal 79" xfId="437" xr:uid="{00000000-0005-0000-0000-0000D7010000}"/>
    <cellStyle name="Normal 8" xfId="172" xr:uid="{00000000-0005-0000-0000-0000D8010000}"/>
    <cellStyle name="Normal 8 2" xfId="621" xr:uid="{00000000-0005-0000-0000-0000D9010000}"/>
    <cellStyle name="Normal 80" xfId="438" xr:uid="{00000000-0005-0000-0000-0000DA010000}"/>
    <cellStyle name="Normal 81" xfId="439" xr:uid="{00000000-0005-0000-0000-0000DB010000}"/>
    <cellStyle name="Normal 82" xfId="440" xr:uid="{00000000-0005-0000-0000-0000DC010000}"/>
    <cellStyle name="Normal 83" xfId="436" xr:uid="{00000000-0005-0000-0000-0000DD010000}"/>
    <cellStyle name="Normal 84" xfId="441" xr:uid="{00000000-0005-0000-0000-0000DE010000}"/>
    <cellStyle name="Normal 85" xfId="442" xr:uid="{00000000-0005-0000-0000-0000DF010000}"/>
    <cellStyle name="Normal 86" xfId="443" xr:uid="{00000000-0005-0000-0000-0000E0010000}"/>
    <cellStyle name="Normal 87" xfId="444" xr:uid="{00000000-0005-0000-0000-0000E1010000}"/>
    <cellStyle name="Normal 88" xfId="445" xr:uid="{00000000-0005-0000-0000-0000E2010000}"/>
    <cellStyle name="Normal 89" xfId="446" xr:uid="{00000000-0005-0000-0000-0000E3010000}"/>
    <cellStyle name="Normal 9" xfId="173" xr:uid="{00000000-0005-0000-0000-0000E4010000}"/>
    <cellStyle name="Normal 9 2" xfId="622" xr:uid="{00000000-0005-0000-0000-0000E5010000}"/>
    <cellStyle name="Normal 90" xfId="447" xr:uid="{00000000-0005-0000-0000-0000E6010000}"/>
    <cellStyle name="Normal 91" xfId="448" xr:uid="{00000000-0005-0000-0000-0000E7010000}"/>
    <cellStyle name="Normal 92" xfId="450" xr:uid="{00000000-0005-0000-0000-0000E8010000}"/>
    <cellStyle name="Normal 93" xfId="451" xr:uid="{00000000-0005-0000-0000-0000E9010000}"/>
    <cellStyle name="Normal 94" xfId="449" xr:uid="{00000000-0005-0000-0000-0000EA010000}"/>
    <cellStyle name="Normal 95" xfId="452" xr:uid="{00000000-0005-0000-0000-0000EB010000}"/>
    <cellStyle name="Normal 96" xfId="453" xr:uid="{00000000-0005-0000-0000-0000EC010000}"/>
    <cellStyle name="Normal 97" xfId="454" xr:uid="{00000000-0005-0000-0000-0000ED010000}"/>
    <cellStyle name="Normal 98" xfId="455" xr:uid="{00000000-0005-0000-0000-0000EE010000}"/>
    <cellStyle name="Normal 99" xfId="456" xr:uid="{00000000-0005-0000-0000-0000EF010000}"/>
    <cellStyle name="Normal_Display" xfId="67" xr:uid="{00000000-0005-0000-0000-0000F0010000}"/>
    <cellStyle name="Normal_From Nat EF excel draft extrait clarity" xfId="68" xr:uid="{00000000-0005-0000-0000-0000F1010000}"/>
    <cellStyle name="Normal_From Nat EF excel draft extrait clarity 2" xfId="170" xr:uid="{00000000-0005-0000-0000-0000F2010000}"/>
    <cellStyle name="Normal_From Nat EF excel draft extrait clarity 3" xfId="256" xr:uid="{00000000-0005-0000-0000-0000F3010000}"/>
    <cellStyle name="Normal_Historical Financial summary 5 years US$ Janv.05_From Nat EF excel draft extrait clarity" xfId="69" xr:uid="{00000000-0005-0000-0000-0000F4010000}"/>
    <cellStyle name="Normal_Historique_bilan 2004" xfId="340" xr:uid="{00000000-0005-0000-0000-0000F5010000}"/>
    <cellStyle name="Normal_Quarter July 2006 English_From Nat EF excel draft extrait clarity" xfId="70" xr:uid="{00000000-0005-0000-0000-0000F6010000}"/>
    <cellStyle name="normální_06-ORDER-Hradec" xfId="71" xr:uid="{00000000-0005-0000-0000-0000F7010000}"/>
    <cellStyle name="Normalny_Line 25" xfId="72" xr:uid="{00000000-0005-0000-0000-0000F8010000}"/>
    <cellStyle name="Note 2" xfId="257" xr:uid="{00000000-0005-0000-0000-0000F9010000}"/>
    <cellStyle name="Note 2 2" xfId="636" xr:uid="{00000000-0005-0000-0000-0000FA010000}"/>
    <cellStyle name="Note 3" xfId="554" xr:uid="{00000000-0005-0000-0000-0000FB010000}"/>
    <cellStyle name="Output" xfId="147" builtinId="21" customBuiltin="1"/>
    <cellStyle name="Output 2" xfId="258" xr:uid="{00000000-0005-0000-0000-0000FD010000}"/>
    <cellStyle name="Output 3" xfId="555" xr:uid="{00000000-0005-0000-0000-0000FE010000}"/>
    <cellStyle name="Percent [0%]" xfId="74" xr:uid="{00000000-0005-0000-0000-0000FF010000}"/>
    <cellStyle name="Percent [0.00%]" xfId="75" xr:uid="{00000000-0005-0000-0000-000000020000}"/>
    <cellStyle name="PSChar" xfId="76" xr:uid="{00000000-0005-0000-0000-000001020000}"/>
    <cellStyle name="PSChar 2" xfId="259" xr:uid="{00000000-0005-0000-0000-000002020000}"/>
    <cellStyle name="PSDate" xfId="77" xr:uid="{00000000-0005-0000-0000-000003020000}"/>
    <cellStyle name="PSDec" xfId="78" xr:uid="{00000000-0005-0000-0000-000004020000}"/>
    <cellStyle name="PSHeading" xfId="79" xr:uid="{00000000-0005-0000-0000-000005020000}"/>
    <cellStyle name="PSHeading 2" xfId="80" xr:uid="{00000000-0005-0000-0000-000006020000}"/>
    <cellStyle name="PSHeading 2 2" xfId="81" xr:uid="{00000000-0005-0000-0000-000007020000}"/>
    <cellStyle name="PSHeading 2 2 2" xfId="262" xr:uid="{00000000-0005-0000-0000-000008020000}"/>
    <cellStyle name="PSHeading 2 3" xfId="261" xr:uid="{00000000-0005-0000-0000-000009020000}"/>
    <cellStyle name="PSHeading 2_Flexjet sch.1" xfId="82" xr:uid="{00000000-0005-0000-0000-00000A020000}"/>
    <cellStyle name="PSHeading 3" xfId="83" xr:uid="{00000000-0005-0000-0000-00000B020000}"/>
    <cellStyle name="PSHeading 3 2" xfId="263" xr:uid="{00000000-0005-0000-0000-00000C020000}"/>
    <cellStyle name="PSHeading 4" xfId="84" xr:uid="{00000000-0005-0000-0000-00000D020000}"/>
    <cellStyle name="PSHeading 4 2" xfId="264" xr:uid="{00000000-0005-0000-0000-00000E020000}"/>
    <cellStyle name="PSHeading 5" xfId="85" xr:uid="{00000000-0005-0000-0000-00000F020000}"/>
    <cellStyle name="PSHeading 5 2" xfId="265" xr:uid="{00000000-0005-0000-0000-000010020000}"/>
    <cellStyle name="PSHeading 6" xfId="260" xr:uid="{00000000-0005-0000-0000-000011020000}"/>
    <cellStyle name="PSHeading_sch-14-All" xfId="86" xr:uid="{00000000-0005-0000-0000-000012020000}"/>
    <cellStyle name="PSInt" xfId="87" xr:uid="{00000000-0005-0000-0000-000013020000}"/>
    <cellStyle name="PSSpacer" xfId="88" xr:uid="{00000000-0005-0000-0000-000014020000}"/>
    <cellStyle name="PSSpacer 2" xfId="266" xr:uid="{00000000-0005-0000-0000-000015020000}"/>
    <cellStyle name="SAPBEXaggData" xfId="89" xr:uid="{00000000-0005-0000-0000-000016020000}"/>
    <cellStyle name="SAPBEXaggDataEmph" xfId="90" xr:uid="{00000000-0005-0000-0000-000017020000}"/>
    <cellStyle name="SAPBEXaggItem" xfId="91" xr:uid="{00000000-0005-0000-0000-000018020000}"/>
    <cellStyle name="SAPBEXaggItemX" xfId="92" xr:uid="{00000000-0005-0000-0000-000019020000}"/>
    <cellStyle name="SAPBEXaggItemX 2" xfId="267" xr:uid="{00000000-0005-0000-0000-00001A020000}"/>
    <cellStyle name="SAPBEXchaText" xfId="93" xr:uid="{00000000-0005-0000-0000-00001B020000}"/>
    <cellStyle name="SAPBEXexcBad7" xfId="94" xr:uid="{00000000-0005-0000-0000-00001C020000}"/>
    <cellStyle name="SAPBEXexcBad8" xfId="95" xr:uid="{00000000-0005-0000-0000-00001D020000}"/>
    <cellStyle name="SAPBEXexcBad9" xfId="96" xr:uid="{00000000-0005-0000-0000-00001E020000}"/>
    <cellStyle name="SAPBEXexcCritical4" xfId="97" xr:uid="{00000000-0005-0000-0000-00001F020000}"/>
    <cellStyle name="SAPBEXexcCritical5" xfId="98" xr:uid="{00000000-0005-0000-0000-000020020000}"/>
    <cellStyle name="SAPBEXexcCritical6" xfId="99" xr:uid="{00000000-0005-0000-0000-000021020000}"/>
    <cellStyle name="SAPBEXexcGood1" xfId="100" xr:uid="{00000000-0005-0000-0000-000022020000}"/>
    <cellStyle name="SAPBEXexcGood2" xfId="101" xr:uid="{00000000-0005-0000-0000-000023020000}"/>
    <cellStyle name="SAPBEXexcGood3" xfId="102" xr:uid="{00000000-0005-0000-0000-000024020000}"/>
    <cellStyle name="SAPBEXfilterDrill" xfId="103" xr:uid="{00000000-0005-0000-0000-000025020000}"/>
    <cellStyle name="SAPBEXfilterItem" xfId="104" xr:uid="{00000000-0005-0000-0000-000026020000}"/>
    <cellStyle name="SAPBEXfilterText" xfId="105" xr:uid="{00000000-0005-0000-0000-000027020000}"/>
    <cellStyle name="SAPBEXformats" xfId="106" xr:uid="{00000000-0005-0000-0000-000028020000}"/>
    <cellStyle name="SAPBEXheaderItem" xfId="107" xr:uid="{00000000-0005-0000-0000-000029020000}"/>
    <cellStyle name="SAPBEXheaderItem 2" xfId="108" xr:uid="{00000000-0005-0000-0000-00002A020000}"/>
    <cellStyle name="SAPBEXheaderItem_#49 103-RA-0312-BA 0000M1001" xfId="109" xr:uid="{00000000-0005-0000-0000-00002B020000}"/>
    <cellStyle name="SAPBEXheaderText" xfId="110" xr:uid="{00000000-0005-0000-0000-00002C020000}"/>
    <cellStyle name="SAPBEXheaderText 2" xfId="111" xr:uid="{00000000-0005-0000-0000-00002D020000}"/>
    <cellStyle name="SAPBEXheaderText_#49 103-RA-0312-BA 0000M1001" xfId="112" xr:uid="{00000000-0005-0000-0000-00002E020000}"/>
    <cellStyle name="SAPBEXHLevel0" xfId="113" xr:uid="{00000000-0005-0000-0000-00002F020000}"/>
    <cellStyle name="SAPBEXHLevel0 2" xfId="268" xr:uid="{00000000-0005-0000-0000-000030020000}"/>
    <cellStyle name="SAPBEXHLevel0 2 2" xfId="637" xr:uid="{00000000-0005-0000-0000-000031020000}"/>
    <cellStyle name="SAPBEXHLevel0 3" xfId="592" xr:uid="{00000000-0005-0000-0000-000032020000}"/>
    <cellStyle name="SAPBEXHLevel0X" xfId="114" xr:uid="{00000000-0005-0000-0000-000033020000}"/>
    <cellStyle name="SAPBEXHLevel0X 2" xfId="269" xr:uid="{00000000-0005-0000-0000-000034020000}"/>
    <cellStyle name="SAPBEXHLevel0X 2 2" xfId="638" xr:uid="{00000000-0005-0000-0000-000035020000}"/>
    <cellStyle name="SAPBEXHLevel0X 3" xfId="593" xr:uid="{00000000-0005-0000-0000-000036020000}"/>
    <cellStyle name="SAPBEXHLevel1" xfId="115" xr:uid="{00000000-0005-0000-0000-000037020000}"/>
    <cellStyle name="SAPBEXHLevel1 2" xfId="270" xr:uid="{00000000-0005-0000-0000-000038020000}"/>
    <cellStyle name="SAPBEXHLevel1 2 2" xfId="639" xr:uid="{00000000-0005-0000-0000-000039020000}"/>
    <cellStyle name="SAPBEXHLevel1 3" xfId="594" xr:uid="{00000000-0005-0000-0000-00003A020000}"/>
    <cellStyle name="SAPBEXHLevel1X" xfId="116" xr:uid="{00000000-0005-0000-0000-00003B020000}"/>
    <cellStyle name="SAPBEXHLevel1X 2" xfId="271" xr:uid="{00000000-0005-0000-0000-00003C020000}"/>
    <cellStyle name="SAPBEXHLevel1X 2 2" xfId="640" xr:uid="{00000000-0005-0000-0000-00003D020000}"/>
    <cellStyle name="SAPBEXHLevel1X 3" xfId="595" xr:uid="{00000000-0005-0000-0000-00003E020000}"/>
    <cellStyle name="SAPBEXHLevel2" xfId="117" xr:uid="{00000000-0005-0000-0000-00003F020000}"/>
    <cellStyle name="SAPBEXHLevel2 2" xfId="272" xr:uid="{00000000-0005-0000-0000-000040020000}"/>
    <cellStyle name="SAPBEXHLevel2 2 2" xfId="641" xr:uid="{00000000-0005-0000-0000-000041020000}"/>
    <cellStyle name="SAPBEXHLevel2 3" xfId="596" xr:uid="{00000000-0005-0000-0000-000042020000}"/>
    <cellStyle name="SAPBEXHLevel2X" xfId="118" xr:uid="{00000000-0005-0000-0000-000043020000}"/>
    <cellStyle name="SAPBEXHLevel2X 2" xfId="273" xr:uid="{00000000-0005-0000-0000-000044020000}"/>
    <cellStyle name="SAPBEXHLevel2X 2 2" xfId="642" xr:uid="{00000000-0005-0000-0000-000045020000}"/>
    <cellStyle name="SAPBEXHLevel2X 3" xfId="597" xr:uid="{00000000-0005-0000-0000-000046020000}"/>
    <cellStyle name="SAPBEXHLevel3" xfId="119" xr:uid="{00000000-0005-0000-0000-000047020000}"/>
    <cellStyle name="SAPBEXHLevel3 2" xfId="274" xr:uid="{00000000-0005-0000-0000-000048020000}"/>
    <cellStyle name="SAPBEXHLevel3 2 2" xfId="643" xr:uid="{00000000-0005-0000-0000-000049020000}"/>
    <cellStyle name="SAPBEXHLevel3 3" xfId="598" xr:uid="{00000000-0005-0000-0000-00004A020000}"/>
    <cellStyle name="SAPBEXHLevel3X" xfId="120" xr:uid="{00000000-0005-0000-0000-00004B020000}"/>
    <cellStyle name="SAPBEXHLevel3X 2" xfId="275" xr:uid="{00000000-0005-0000-0000-00004C020000}"/>
    <cellStyle name="SAPBEXHLevel3X 2 2" xfId="644" xr:uid="{00000000-0005-0000-0000-00004D020000}"/>
    <cellStyle name="SAPBEXHLevel3X 3" xfId="599" xr:uid="{00000000-0005-0000-0000-00004E020000}"/>
    <cellStyle name="SAPBEXresData" xfId="121" xr:uid="{00000000-0005-0000-0000-00004F020000}"/>
    <cellStyle name="SAPBEXresDataEmph" xfId="122" xr:uid="{00000000-0005-0000-0000-000050020000}"/>
    <cellStyle name="SAPBEXresItem" xfId="123" xr:uid="{00000000-0005-0000-0000-000051020000}"/>
    <cellStyle name="SAPBEXresItemX" xfId="124" xr:uid="{00000000-0005-0000-0000-000052020000}"/>
    <cellStyle name="SAPBEXresItemX 2" xfId="276" xr:uid="{00000000-0005-0000-0000-000053020000}"/>
    <cellStyle name="SAPBEXstdData" xfId="125" xr:uid="{00000000-0005-0000-0000-000054020000}"/>
    <cellStyle name="SAPBEXstdDataEmph" xfId="126" xr:uid="{00000000-0005-0000-0000-000055020000}"/>
    <cellStyle name="SAPBEXstdItem" xfId="127" xr:uid="{00000000-0005-0000-0000-000056020000}"/>
    <cellStyle name="SAPBEXstdItemX" xfId="128" xr:uid="{00000000-0005-0000-0000-000057020000}"/>
    <cellStyle name="SAPBEXstdItemX 2" xfId="277" xr:uid="{00000000-0005-0000-0000-000058020000}"/>
    <cellStyle name="SAPBEXtitle" xfId="129" xr:uid="{00000000-0005-0000-0000-000059020000}"/>
    <cellStyle name="SAPBEXundefined" xfId="130" xr:uid="{00000000-0005-0000-0000-00005A020000}"/>
    <cellStyle name="SAPError" xfId="131" xr:uid="{00000000-0005-0000-0000-00005B020000}"/>
    <cellStyle name="SAPError 2" xfId="278" xr:uid="{00000000-0005-0000-0000-00005C020000}"/>
    <cellStyle name="SAPError 2 2" xfId="645" xr:uid="{00000000-0005-0000-0000-00005D020000}"/>
    <cellStyle name="SAPError 3" xfId="600" xr:uid="{00000000-0005-0000-0000-00005E020000}"/>
    <cellStyle name="SAPKey" xfId="132" xr:uid="{00000000-0005-0000-0000-00005F020000}"/>
    <cellStyle name="SAPKey 2" xfId="279" xr:uid="{00000000-0005-0000-0000-000060020000}"/>
    <cellStyle name="SAPKey 2 2" xfId="646" xr:uid="{00000000-0005-0000-0000-000061020000}"/>
    <cellStyle name="SAPKey 3" xfId="601" xr:uid="{00000000-0005-0000-0000-000062020000}"/>
    <cellStyle name="SAPLocked" xfId="133" xr:uid="{00000000-0005-0000-0000-000063020000}"/>
    <cellStyle name="SAPLocked 2" xfId="280" xr:uid="{00000000-0005-0000-0000-000064020000}"/>
    <cellStyle name="SAPLocked 2 2" xfId="647" xr:uid="{00000000-0005-0000-0000-000065020000}"/>
    <cellStyle name="SAPLocked 3" xfId="602" xr:uid="{00000000-0005-0000-0000-000066020000}"/>
    <cellStyle name="SAPOutput" xfId="134" xr:uid="{00000000-0005-0000-0000-000067020000}"/>
    <cellStyle name="SAPOutput 2" xfId="317" xr:uid="{00000000-0005-0000-0000-000068020000}"/>
    <cellStyle name="SAPSpace" xfId="135" xr:uid="{00000000-0005-0000-0000-000069020000}"/>
    <cellStyle name="SAPSpace 2" xfId="282" xr:uid="{00000000-0005-0000-0000-00006A020000}"/>
    <cellStyle name="SAPSpace 2 2" xfId="649" xr:uid="{00000000-0005-0000-0000-00006B020000}"/>
    <cellStyle name="SAPSpace 3" xfId="603" xr:uid="{00000000-0005-0000-0000-00006C020000}"/>
    <cellStyle name="SAPText" xfId="136" xr:uid="{00000000-0005-0000-0000-00006D020000}"/>
    <cellStyle name="SAPText 2" xfId="283" xr:uid="{00000000-0005-0000-0000-00006E020000}"/>
    <cellStyle name="SAPText 2 2" xfId="650" xr:uid="{00000000-0005-0000-0000-00006F020000}"/>
    <cellStyle name="SAPText 3" xfId="604" xr:uid="{00000000-0005-0000-0000-000070020000}"/>
    <cellStyle name="SAPUnLocked" xfId="137" xr:uid="{00000000-0005-0000-0000-000071020000}"/>
    <cellStyle name="SAPUnLocked 2" xfId="314" xr:uid="{00000000-0005-0000-0000-000072020000}"/>
    <cellStyle name="SAPUnLocked 2 2" xfId="478" xr:uid="{00000000-0005-0000-0000-000073020000}"/>
    <cellStyle name="SAPUnLocked 2 3" xfId="656" xr:uid="{00000000-0005-0000-0000-000074020000}"/>
    <cellStyle name="Satisfaisant 2" xfId="284" xr:uid="{00000000-0005-0000-0000-000075020000}"/>
    <cellStyle name="Satisfaisant 3" xfId="605" xr:uid="{00000000-0005-0000-0000-000076020000}"/>
    <cellStyle name="Satisfaisant 4" xfId="559" xr:uid="{00000000-0005-0000-0000-000077020000}"/>
    <cellStyle name="SEM-BPS-data" xfId="139" xr:uid="{00000000-0005-0000-0000-000078020000}"/>
    <cellStyle name="SEM-BPS-data 2" xfId="285" xr:uid="{00000000-0005-0000-0000-000079020000}"/>
    <cellStyle name="SEM-BPS-head" xfId="140" xr:uid="{00000000-0005-0000-0000-00007A020000}"/>
    <cellStyle name="SEM-BPS-head 2" xfId="286" xr:uid="{00000000-0005-0000-0000-00007B020000}"/>
    <cellStyle name="SEM-BPS-headdata" xfId="141" xr:uid="{00000000-0005-0000-0000-00007C020000}"/>
    <cellStyle name="SEM-BPS-headdata 2" xfId="287" xr:uid="{00000000-0005-0000-0000-00007D020000}"/>
    <cellStyle name="SEM-BPS-headkey" xfId="142" xr:uid="{00000000-0005-0000-0000-00007E020000}"/>
    <cellStyle name="SEM-BPS-headkey 2" xfId="288" xr:uid="{00000000-0005-0000-0000-00007F020000}"/>
    <cellStyle name="SEM-BPS-input-on" xfId="143" xr:uid="{00000000-0005-0000-0000-000080020000}"/>
    <cellStyle name="SEM-BPS-input-on 2" xfId="289" xr:uid="{00000000-0005-0000-0000-000081020000}"/>
    <cellStyle name="SEM-BPS-key" xfId="144" xr:uid="{00000000-0005-0000-0000-000082020000}"/>
    <cellStyle name="SEM-BPS-key 2" xfId="290" xr:uid="{00000000-0005-0000-0000-000083020000}"/>
    <cellStyle name="SHItems" xfId="145" xr:uid="{00000000-0005-0000-0000-000084020000}"/>
    <cellStyle name="SHItems 2" xfId="291" xr:uid="{00000000-0005-0000-0000-000085020000}"/>
    <cellStyle name="SHQuadro" xfId="146" xr:uid="{00000000-0005-0000-0000-000086020000}"/>
    <cellStyle name="SHQuadro 2" xfId="292" xr:uid="{00000000-0005-0000-0000-000087020000}"/>
    <cellStyle name="Sortie 2" xfId="293" xr:uid="{00000000-0005-0000-0000-000088020000}"/>
    <cellStyle name="Sortie 3" xfId="606" xr:uid="{00000000-0005-0000-0000-000089020000}"/>
    <cellStyle name="Sortie 4" xfId="560" xr:uid="{00000000-0005-0000-0000-00008A020000}"/>
    <cellStyle name="Standaard_- Rel. source" xfId="148" xr:uid="{00000000-0005-0000-0000-00008B020000}"/>
    <cellStyle name="Standard_16" xfId="149" xr:uid="{00000000-0005-0000-0000-00008C020000}"/>
    <cellStyle name="Style 1" xfId="150" xr:uid="{00000000-0005-0000-0000-00008D020000}"/>
    <cellStyle name="Style 1 2" xfId="294" xr:uid="{00000000-0005-0000-0000-00008E020000}"/>
    <cellStyle name="Style 1 2 2" xfId="651" xr:uid="{00000000-0005-0000-0000-00008F020000}"/>
    <cellStyle name="Style 1 3" xfId="607" xr:uid="{00000000-0005-0000-0000-000090020000}"/>
    <cellStyle name="Texte explicatif 2" xfId="295" xr:uid="{00000000-0005-0000-0000-000091020000}"/>
    <cellStyle name="Texte explicatif 3" xfId="608" xr:uid="{00000000-0005-0000-0000-000092020000}"/>
    <cellStyle name="Texte explicatif 4" xfId="561" xr:uid="{00000000-0005-0000-0000-000093020000}"/>
    <cellStyle name="Title" xfId="152" builtinId="15" customBuiltin="1"/>
    <cellStyle name="Title 2" xfId="296" xr:uid="{00000000-0005-0000-0000-000095020000}"/>
    <cellStyle name="Title 3" xfId="479" xr:uid="{00000000-0005-0000-0000-000096020000}"/>
    <cellStyle name="Title 4" xfId="562" xr:uid="{00000000-0005-0000-0000-000097020000}"/>
    <cellStyle name="TITRE 10" xfId="690" xr:uid="{00000000-0005-0000-0000-000098020000}"/>
    <cellStyle name="TITRE 2" xfId="297" xr:uid="{00000000-0005-0000-0000-000099020000}"/>
    <cellStyle name="Titre 3" xfId="609" xr:uid="{00000000-0005-0000-0000-00009A020000}"/>
    <cellStyle name="Titre 4" xfId="630" xr:uid="{00000000-0005-0000-0000-00009B020000}"/>
    <cellStyle name="Titre 5" xfId="684" xr:uid="{00000000-0005-0000-0000-00009C020000}"/>
    <cellStyle name="TITRE 6" xfId="563" xr:uid="{00000000-0005-0000-0000-00009D020000}"/>
    <cellStyle name="TITRE 7" xfId="677" xr:uid="{00000000-0005-0000-0000-00009E020000}"/>
    <cellStyle name="TITRE 8" xfId="686" xr:uid="{00000000-0005-0000-0000-00009F020000}"/>
    <cellStyle name="TITRE 9" xfId="574" xr:uid="{00000000-0005-0000-0000-0000A0020000}"/>
    <cellStyle name="Titre 1 2" xfId="298" xr:uid="{00000000-0005-0000-0000-0000A1020000}"/>
    <cellStyle name="Titre 1 3" xfId="610" xr:uid="{00000000-0005-0000-0000-0000A2020000}"/>
    <cellStyle name="Titre 1 4" xfId="564" xr:uid="{00000000-0005-0000-0000-0000A3020000}"/>
    <cellStyle name="Titre 2 2" xfId="299" xr:uid="{00000000-0005-0000-0000-0000A4020000}"/>
    <cellStyle name="Titre 2 3" xfId="611" xr:uid="{00000000-0005-0000-0000-0000A5020000}"/>
    <cellStyle name="Titre 2 4" xfId="565" xr:uid="{00000000-0005-0000-0000-0000A6020000}"/>
    <cellStyle name="Titre 3 2" xfId="300" xr:uid="{00000000-0005-0000-0000-0000A7020000}"/>
    <cellStyle name="Titre 3 3" xfId="612" xr:uid="{00000000-0005-0000-0000-0000A8020000}"/>
    <cellStyle name="Titre 3 4" xfId="566" xr:uid="{00000000-0005-0000-0000-0000A9020000}"/>
    <cellStyle name="Titre 4 2" xfId="301" xr:uid="{00000000-0005-0000-0000-0000AA020000}"/>
    <cellStyle name="Titre 4 3" xfId="613" xr:uid="{00000000-0005-0000-0000-0000AB020000}"/>
    <cellStyle name="Titre 4 4" xfId="567" xr:uid="{00000000-0005-0000-0000-0000AC020000}"/>
    <cellStyle name="Total" xfId="157" builtinId="25" customBuiltin="1"/>
    <cellStyle name="Total 2" xfId="302" xr:uid="{00000000-0005-0000-0000-0000AE020000}"/>
    <cellStyle name="Total 3" xfId="568" xr:uid="{00000000-0005-0000-0000-0000AF020000}"/>
    <cellStyle name="Valuta [0]_CM_DATA_TRAXIS" xfId="158" xr:uid="{00000000-0005-0000-0000-0000B0020000}"/>
    <cellStyle name="Valuta_CM_DATA_TRAXIS" xfId="159" xr:uid="{00000000-0005-0000-0000-0000B1020000}"/>
    <cellStyle name="Vérification 2" xfId="303" xr:uid="{00000000-0005-0000-0000-0000B2020000}"/>
    <cellStyle name="Vérification 3" xfId="614" xr:uid="{00000000-0005-0000-0000-0000B3020000}"/>
    <cellStyle name="Vérification 4" xfId="569" xr:uid="{00000000-0005-0000-0000-0000B4020000}"/>
    <cellStyle name="Währung [0]_ANLAG_SP" xfId="161" xr:uid="{00000000-0005-0000-0000-0000B5020000}"/>
    <cellStyle name="Währung_ANLAG_SP" xfId="162" xr:uid="{00000000-0005-0000-0000-0000B6020000}"/>
    <cellStyle name="Warning Text 2" xfId="310" xr:uid="{00000000-0005-0000-0000-0000B7020000}"/>
    <cellStyle name="Warning Text 3" xfId="571" xr:uid="{00000000-0005-0000-0000-0000B8020000}"/>
  </cellStyles>
  <dxfs count="9"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28575</xdr:colOff>
      <xdr:row>5</xdr:row>
      <xdr:rowOff>38100</xdr:rowOff>
    </xdr:from>
    <xdr:to>
      <xdr:col>21</xdr:col>
      <xdr:colOff>38100</xdr:colOff>
      <xdr:row>6</xdr:row>
      <xdr:rowOff>180975</xdr:rowOff>
    </xdr:to>
    <xdr:sp macro="" textlink="">
      <xdr:nvSpPr>
        <xdr:cNvPr id="2389" name="CommandButton1" hidden="1">
          <a:extLst>
            <a:ext uri="{63B3BB69-23CF-44E3-9099-C40C66FF867C}">
              <a14:compatExt xmlns:a14="http://schemas.microsoft.com/office/drawing/2010/main" spid="_x0000_s2389"/>
            </a:ex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741680</xdr:colOff>
      <xdr:row>56</xdr:row>
      <xdr:rowOff>0</xdr:rowOff>
    </xdr:from>
    <xdr:to>
      <xdr:col>9</xdr:col>
      <xdr:colOff>398033</xdr:colOff>
      <xdr:row>80</xdr:row>
      <xdr:rowOff>14344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85520" y="10007600"/>
          <a:ext cx="3994673" cy="4159624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Legend</a:t>
          </a:r>
        </a:p>
        <a:p>
          <a:r>
            <a:rPr lang="en-US" sz="1100" b="1"/>
            <a:t>Column A:  Utilized by the macro</a:t>
          </a:r>
        </a:p>
        <a:p>
          <a:r>
            <a:rPr lang="en-US" sz="1100" b="1"/>
            <a:t>Column B:  </a:t>
          </a:r>
          <a:r>
            <a:rPr lang="en-US" sz="1100"/>
            <a:t>Group</a:t>
          </a:r>
          <a:r>
            <a:rPr lang="en-US" sz="1100" baseline="0"/>
            <a:t> (BA:A,BT:T,Flexjet:F,HO:O)</a:t>
          </a:r>
        </a:p>
        <a:p>
          <a:r>
            <a:rPr lang="en-US" sz="1100" b="1" baseline="0"/>
            <a:t>Column C:  </a:t>
          </a:r>
          <a:r>
            <a:rPr lang="en-US" sz="1100" baseline="0"/>
            <a:t>External, Internal, Detailed, Hidden, Very hidden</a:t>
          </a:r>
        </a:p>
        <a:p>
          <a:r>
            <a:rPr lang="en-US" sz="1100" b="1" baseline="0"/>
            <a:t>Column D: </a:t>
          </a:r>
          <a:r>
            <a:rPr lang="en-US" sz="1100" baseline="0"/>
            <a:t> Actual, Budget, Forecast</a:t>
          </a:r>
        </a:p>
        <a:p>
          <a:r>
            <a:rPr lang="en-US" sz="1100" b="1" baseline="0"/>
            <a:t>Column E:   </a:t>
          </a:r>
          <a:r>
            <a:rPr lang="en-US" sz="1100" b="0" baseline="0"/>
            <a:t>Spare 1</a:t>
          </a:r>
          <a:endParaRPr lang="en-US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Column F: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Control (I:  Insert line)</a:t>
          </a:r>
          <a:endParaRPr lang="en-US">
            <a:effectLst/>
          </a:endParaRPr>
        </a:p>
        <a:p>
          <a:r>
            <a:rPr lang="en-US" sz="1100" b="1" baseline="0"/>
            <a:t>Column G:  </a:t>
          </a:r>
          <a:r>
            <a:rPr lang="en-US" sz="1100" baseline="0"/>
            <a:t>Spare 2</a:t>
          </a:r>
        </a:p>
        <a:p>
          <a:endParaRPr lang="en-US" sz="1100" baseline="0"/>
        </a:p>
        <a:p>
          <a:r>
            <a:rPr lang="en-US" sz="1100" b="1" baseline="0"/>
            <a:t>Line 1:         Utilized by the macro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Line 2: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Group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(BA:A,BT:T,Flexjet:F,HO:O)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Line 3:      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External, Internal, Detailed, Hidden, Very Hidden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Line 4:   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Actual, Budget, Forecast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Line 5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        Spare 1</a:t>
          </a:r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Line 6:      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Spare 2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/>
            <a:t>Line 7:         </a:t>
          </a:r>
          <a:r>
            <a:rPr lang="en-US" sz="1100"/>
            <a:t>Spare 3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/>
            <a:t>Ctrl+Shift+C:</a:t>
          </a:r>
          <a:r>
            <a:rPr lang="en-US" sz="1100" b="1" baseline="0"/>
            <a:t>  </a:t>
          </a:r>
          <a:r>
            <a:rPr lang="en-US" sz="1100" baseline="0"/>
            <a:t>Color cell in lite blie (unlock for manial entry)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Ctrl+Shift+I:  </a:t>
          </a:r>
          <a:r>
            <a:rPr lang="en-US" sz="1100" baseline="0"/>
            <a:t>Insert line (where applicable)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Ctrl+Shift+X:  </a:t>
          </a:r>
          <a:r>
            <a:rPr lang="en-US" sz="1100" baseline="0"/>
            <a:t>Put diagonal in selected cell(s)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Ctrl+Shift+K:  </a:t>
          </a:r>
          <a:r>
            <a:rPr lang="en-US" sz="1100" baseline="0"/>
            <a:t>Remove page breaks and format settings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Ctrl+Shift+B: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Record page breaks amd format settings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Ctrl+Shift+P:  </a:t>
          </a:r>
          <a:r>
            <a:rPr lang="en-US" sz="1100" baseline="0"/>
            <a:t>Dialog box to completely unlock workbook</a:t>
          </a:r>
          <a:endParaRPr lang="en-US" sz="1100"/>
        </a:p>
      </xdr:txBody>
    </xdr:sp>
    <xdr:clientData/>
  </xdr:twoCellAnchor>
  <xdr:twoCellAnchor editAs="oneCell">
    <xdr:from>
      <xdr:col>16</xdr:col>
      <xdr:colOff>28575</xdr:colOff>
      <xdr:row>5</xdr:row>
      <xdr:rowOff>38100</xdr:rowOff>
    </xdr:from>
    <xdr:to>
      <xdr:col>24</xdr:col>
      <xdr:colOff>114300</xdr:colOff>
      <xdr:row>8</xdr:row>
      <xdr:rowOff>38100</xdr:rowOff>
    </xdr:to>
    <xdr:pic>
      <xdr:nvPicPr>
        <xdr:cNvPr id="2" name="CommandButton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1925" y="1009650"/>
          <a:ext cx="1533525" cy="5715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racle\SmartView\bin\HsTbar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HsTbar"/>
    </sheetNames>
    <definedNames>
      <definedName name="HsDescription"/>
      <definedName name="HsGetValue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s://mtlwahfmqa.ca.aero.bombardier.net/hfmofficeprovider/hfmofficeprovider.asp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mtlhfmprd.ca.aero.bombardier.net/hfmofficeprovider/hfmofficeprovider.aspx" TargetMode="External"/><Relationship Id="rId1" Type="http://schemas.openxmlformats.org/officeDocument/2006/relationships/hyperlink" Target="https://mtlhfmdev.ca.aero.bombardier.net/hfmofficeprovider/hfmofficeprovider.aspx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mtlwahfmqa.ca.aero.bombardier.net/hfmofficeprovider/hfmofficeprovider.asp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tConfig">
    <pageSetUpPr autoPageBreaks="0" fitToPage="1"/>
  </sheetPr>
  <dimension ref="A1:DS197"/>
  <sheetViews>
    <sheetView view="pageBreakPreview" zoomScale="75" zoomScaleNormal="100" zoomScaleSheetLayoutView="100" workbookViewId="0">
      <selection activeCell="N25" sqref="N25"/>
    </sheetView>
  </sheetViews>
  <sheetFormatPr defaultColWidth="9.140625" defaultRowHeight="12.75"/>
  <cols>
    <col min="1" max="1" width="3.5703125" style="20" customWidth="1"/>
    <col min="2" max="2" width="13.28515625" style="20" customWidth="1"/>
    <col min="3" max="3" width="4.7109375" style="20" customWidth="1"/>
    <col min="4" max="4" width="16.28515625" style="20" customWidth="1"/>
    <col min="5" max="5" width="2.7109375" style="8" customWidth="1"/>
    <col min="6" max="6" width="3.5703125" style="8" customWidth="1"/>
    <col min="7" max="7" width="3.42578125" style="8" customWidth="1"/>
    <col min="8" max="8" width="10.5703125" style="8" customWidth="1"/>
    <col min="9" max="9" width="8.7109375" style="8" customWidth="1"/>
    <col min="10" max="10" width="7.7109375" style="8" bestFit="1" customWidth="1"/>
    <col min="11" max="11" width="2.7109375" style="8" customWidth="1"/>
    <col min="12" max="12" width="3.7109375" style="8" customWidth="1"/>
    <col min="13" max="13" width="18" style="8" customWidth="1"/>
    <col min="14" max="14" width="17" style="8" customWidth="1"/>
    <col min="15" max="15" width="50.5703125" style="8" bestFit="1" customWidth="1"/>
    <col min="16" max="16" width="6.85546875" style="1" bestFit="1" customWidth="1"/>
    <col min="17" max="96" width="2.7109375" style="8" customWidth="1"/>
    <col min="97" max="16384" width="9.140625" style="8"/>
  </cols>
  <sheetData>
    <row r="1" spans="1:123" customFormat="1" ht="23.25">
      <c r="A1" s="27"/>
      <c r="B1" s="20"/>
      <c r="C1" s="20"/>
      <c r="D1" s="20"/>
      <c r="F1" s="8"/>
      <c r="G1" s="8"/>
      <c r="H1" s="8"/>
      <c r="I1" s="8"/>
      <c r="J1" s="8"/>
      <c r="K1" s="8"/>
      <c r="P1" s="1"/>
    </row>
    <row r="2" spans="1:123" customFormat="1">
      <c r="A2" s="20"/>
      <c r="B2" s="20"/>
      <c r="C2" s="20"/>
      <c r="D2" s="20"/>
      <c r="F2" s="8"/>
      <c r="G2" s="8"/>
      <c r="H2" s="8"/>
      <c r="I2" s="8"/>
      <c r="J2" s="8"/>
      <c r="K2" s="8"/>
      <c r="P2" s="1"/>
    </row>
    <row r="3" spans="1:123">
      <c r="A3" s="16"/>
      <c r="L3"/>
      <c r="M3"/>
      <c r="N3"/>
      <c r="O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</row>
    <row r="4" spans="1:123">
      <c r="B4" s="21" t="s">
        <v>43</v>
      </c>
      <c r="C4" s="6"/>
      <c r="D4" s="6"/>
      <c r="E4" s="22"/>
      <c r="H4" s="21" t="s">
        <v>45</v>
      </c>
      <c r="K4" s="22"/>
      <c r="L4"/>
      <c r="M4" s="21" t="s">
        <v>46</v>
      </c>
      <c r="N4"/>
      <c r="O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</row>
    <row r="5" spans="1:123" ht="15.6" customHeight="1" thickBot="1">
      <c r="A5" s="440">
        <v>1</v>
      </c>
      <c r="B5" s="441" t="s">
        <v>333</v>
      </c>
      <c r="C5" s="441" t="s">
        <v>368</v>
      </c>
      <c r="D5" s="442" t="s">
        <v>369</v>
      </c>
      <c r="E5" s="22" t="s">
        <v>370</v>
      </c>
      <c r="F5" s="5"/>
      <c r="G5" s="4" t="s">
        <v>34</v>
      </c>
      <c r="I5" s="2" t="s">
        <v>35</v>
      </c>
      <c r="J5" s="2" t="s">
        <v>18</v>
      </c>
      <c r="K5" s="22"/>
      <c r="M5" s="3" t="s">
        <v>20</v>
      </c>
      <c r="N5" s="3" t="s">
        <v>21</v>
      </c>
      <c r="O5" s="5" t="s">
        <v>1</v>
      </c>
      <c r="P5" s="36" t="e">
        <f ca="1">MATCH(C29,Q8:U8,0)</f>
        <v>#REF!</v>
      </c>
      <c r="Q5" s="1" t="e">
        <f ca="1">INDEX(A38:A44,MATCH(#REF!,SC_CustomView,0))</f>
        <v>#REF!</v>
      </c>
      <c r="R5" s="1" t="e">
        <f ca="1">INDEX(A53:A57,MATCH(C11,C53:C57,0))-1</f>
        <v>#REF!</v>
      </c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</row>
    <row r="6" spans="1:123" ht="15.6" customHeight="1">
      <c r="A6" s="440">
        <v>2</v>
      </c>
      <c r="B6" s="441" t="s">
        <v>371</v>
      </c>
      <c r="C6" s="441" t="s">
        <v>372</v>
      </c>
      <c r="D6" s="442" t="s">
        <v>373</v>
      </c>
      <c r="E6" s="22" t="s">
        <v>370</v>
      </c>
      <c r="F6" s="8" t="e">
        <f>CHOOSE(VALUE(RIGHT(H6,2)),"Q1","Q1","Q1","Q2","Q2","Q2","Q3","Q3","Q3","Q4","Q4","Q4")</f>
        <v>#REF!</v>
      </c>
      <c r="G6" s="11">
        <v>1</v>
      </c>
      <c r="H6" s="11" t="e">
        <f>IF($H$25=1,"P12","P01")</f>
        <v>#REF!</v>
      </c>
      <c r="I6" s="9" t="s">
        <v>4</v>
      </c>
      <c r="J6" s="299" t="e">
        <f>IF($H$25=1,DATE(#REF!,INT(RIGHT($H6,2))+2,0)-DATE(#REF!,INT(RIGHT($H6,2))+1,1)+1,DATE(#REF!,INT(RIGHT($H6,2))+1,0)-DATE(#REF!,INT(RIGHT($H6,2)),1)+1)</f>
        <v>#REF!</v>
      </c>
      <c r="K6" s="24"/>
      <c r="M6" s="11">
        <f>ROW(O9)</f>
        <v>9</v>
      </c>
      <c r="N6" s="11">
        <f ca="1">M6+N7-1</f>
        <v>18</v>
      </c>
      <c r="Q6"/>
      <c r="R6" s="38" t="s">
        <v>214</v>
      </c>
      <c r="S6" s="38" t="s">
        <v>215</v>
      </c>
      <c r="T6"/>
      <c r="U6"/>
      <c r="V6" s="825" t="str">
        <f>+Q8</f>
        <v>FS</v>
      </c>
      <c r="W6" s="826"/>
      <c r="X6" s="826"/>
      <c r="Y6" s="826"/>
      <c r="Z6" s="826"/>
      <c r="AA6" s="826"/>
      <c r="AB6" s="826"/>
      <c r="AC6" s="826"/>
      <c r="AD6" s="826"/>
      <c r="AE6" s="826"/>
      <c r="AF6" s="826"/>
      <c r="AG6" s="826"/>
      <c r="AH6" s="826"/>
      <c r="AI6" s="826"/>
      <c r="AJ6" s="827"/>
      <c r="AK6" s="825" t="str">
        <f>+R8</f>
        <v>YE</v>
      </c>
      <c r="AL6" s="826"/>
      <c r="AM6" s="826"/>
      <c r="AN6" s="826"/>
      <c r="AO6" s="826"/>
      <c r="AP6" s="826"/>
      <c r="AQ6" s="826"/>
      <c r="AR6" s="826"/>
      <c r="AS6" s="826"/>
      <c r="AT6" s="826"/>
      <c r="AU6" s="826"/>
      <c r="AV6" s="826"/>
      <c r="AW6" s="826"/>
      <c r="AX6" s="826"/>
      <c r="AY6" s="827"/>
      <c r="AZ6" s="825">
        <f>+S8</f>
        <v>0</v>
      </c>
      <c r="BA6" s="826"/>
      <c r="BB6" s="826"/>
      <c r="BC6" s="826"/>
      <c r="BD6" s="826"/>
      <c r="BE6" s="826"/>
      <c r="BF6" s="826"/>
      <c r="BG6" s="826"/>
      <c r="BH6" s="826"/>
      <c r="BI6" s="826"/>
      <c r="BJ6" s="826"/>
      <c r="BK6" s="826"/>
      <c r="BL6" s="826"/>
      <c r="BM6" s="826"/>
      <c r="BN6" s="827"/>
      <c r="BO6" s="825">
        <f>+T8</f>
        <v>0</v>
      </c>
      <c r="BP6" s="826"/>
      <c r="BQ6" s="826"/>
      <c r="BR6" s="826"/>
      <c r="BS6" s="826"/>
      <c r="BT6" s="826"/>
      <c r="BU6" s="826"/>
      <c r="BV6" s="826"/>
      <c r="BW6" s="826"/>
      <c r="BX6" s="826"/>
      <c r="BY6" s="826"/>
      <c r="BZ6" s="826"/>
      <c r="CA6" s="826"/>
      <c r="CB6" s="826"/>
      <c r="CC6" s="827"/>
      <c r="CD6" s="825">
        <f>+U8</f>
        <v>0</v>
      </c>
      <c r="CE6" s="826"/>
      <c r="CF6" s="826"/>
      <c r="CG6" s="826"/>
      <c r="CH6" s="826"/>
      <c r="CI6" s="826"/>
      <c r="CJ6" s="826"/>
      <c r="CK6" s="826"/>
      <c r="CL6" s="826"/>
      <c r="CM6" s="826"/>
      <c r="CN6" s="826"/>
      <c r="CO6" s="826"/>
      <c r="CP6" s="826"/>
      <c r="CQ6" s="826"/>
      <c r="CR6" s="827"/>
      <c r="CS6"/>
      <c r="CT6"/>
      <c r="CU6"/>
    </row>
    <row r="7" spans="1:123" ht="15.6" customHeight="1">
      <c r="A7" s="440">
        <v>3</v>
      </c>
      <c r="B7" s="441" t="s">
        <v>374</v>
      </c>
      <c r="C7" s="441" t="s">
        <v>375</v>
      </c>
      <c r="D7" s="442" t="s">
        <v>376</v>
      </c>
      <c r="E7" s="23" t="s">
        <v>370</v>
      </c>
      <c r="F7" s="8" t="e">
        <f t="shared" ref="F7:F17" si="0">CHOOSE(VALUE(RIGHT(H7,2)),"Q1","Q1","Q1","Q2","Q2","Q2","Q3","Q3","Q3","Q4","Q4","Q4")</f>
        <v>#REF!</v>
      </c>
      <c r="G7" s="11">
        <v>2</v>
      </c>
      <c r="H7" s="11" t="e">
        <f>IF(H6="P12","P01","P"&amp;TEXT(INT(RIGHT(H6,2))+1,"00"))</f>
        <v>#REF!</v>
      </c>
      <c r="I7" s="9" t="s">
        <v>5</v>
      </c>
      <c r="J7" s="299" t="e">
        <f>IF($H$25=1,DATE(#REF!,INT(RIGHT($H7,2))+2,0)-DATE(#REF!,INT(RIGHT($H7,2))+1,1)+1,DATE(#REF!,INT(RIGHT($H7,2))+1,0)-DATE(#REF!,INT(RIGHT($H7,2)),1)+1)</f>
        <v>#REF!</v>
      </c>
      <c r="K7" s="23"/>
      <c r="M7" s="11" t="s">
        <v>31</v>
      </c>
      <c r="N7" s="11">
        <f ca="1">COUNTA(SC_ShtNames)</f>
        <v>10</v>
      </c>
      <c r="Q7"/>
      <c r="R7"/>
      <c r="S7"/>
      <c r="T7"/>
      <c r="U7"/>
      <c r="V7" s="821" t="s">
        <v>92</v>
      </c>
      <c r="W7" s="822"/>
      <c r="X7" s="822"/>
      <c r="Y7" s="822"/>
      <c r="Z7" s="823"/>
      <c r="AA7" s="821" t="s">
        <v>92</v>
      </c>
      <c r="AB7" s="822"/>
      <c r="AC7" s="822"/>
      <c r="AD7" s="822"/>
      <c r="AE7" s="823"/>
      <c r="AF7" s="821" t="s">
        <v>92</v>
      </c>
      <c r="AG7" s="822"/>
      <c r="AH7" s="822"/>
      <c r="AI7" s="822"/>
      <c r="AJ7" s="823"/>
      <c r="AK7" s="828" t="s">
        <v>266</v>
      </c>
      <c r="AL7" s="822"/>
      <c r="AM7" s="822"/>
      <c r="AN7" s="822"/>
      <c r="AO7" s="823"/>
      <c r="AP7" s="821" t="s">
        <v>267</v>
      </c>
      <c r="AQ7" s="822"/>
      <c r="AR7" s="822"/>
      <c r="AS7" s="822"/>
      <c r="AT7" s="823"/>
      <c r="AU7" s="821" t="s">
        <v>268</v>
      </c>
      <c r="AV7" s="822"/>
      <c r="AW7" s="822"/>
      <c r="AX7" s="822"/>
      <c r="AY7" s="824"/>
      <c r="AZ7" s="828" t="s">
        <v>266</v>
      </c>
      <c r="BA7" s="822"/>
      <c r="BB7" s="822"/>
      <c r="BC7" s="822"/>
      <c r="BD7" s="823"/>
      <c r="BE7" s="821" t="s">
        <v>267</v>
      </c>
      <c r="BF7" s="822"/>
      <c r="BG7" s="822"/>
      <c r="BH7" s="822"/>
      <c r="BI7" s="823"/>
      <c r="BJ7" s="821" t="s">
        <v>268</v>
      </c>
      <c r="BK7" s="822"/>
      <c r="BL7" s="822"/>
      <c r="BM7" s="822"/>
      <c r="BN7" s="824"/>
      <c r="BO7" s="828" t="s">
        <v>266</v>
      </c>
      <c r="BP7" s="822"/>
      <c r="BQ7" s="822"/>
      <c r="BR7" s="822"/>
      <c r="BS7" s="823"/>
      <c r="BT7" s="821" t="s">
        <v>267</v>
      </c>
      <c r="BU7" s="822"/>
      <c r="BV7" s="822"/>
      <c r="BW7" s="822"/>
      <c r="BX7" s="823"/>
      <c r="BY7" s="821" t="s">
        <v>268</v>
      </c>
      <c r="BZ7" s="822"/>
      <c r="CA7" s="822"/>
      <c r="CB7" s="822"/>
      <c r="CC7" s="824"/>
      <c r="CD7" s="828" t="s">
        <v>266</v>
      </c>
      <c r="CE7" s="822"/>
      <c r="CF7" s="822"/>
      <c r="CG7" s="822"/>
      <c r="CH7" s="823"/>
      <c r="CI7" s="821" t="s">
        <v>267</v>
      </c>
      <c r="CJ7" s="822"/>
      <c r="CK7" s="822"/>
      <c r="CL7" s="822"/>
      <c r="CM7" s="823"/>
      <c r="CN7" s="821" t="s">
        <v>268</v>
      </c>
      <c r="CO7" s="822"/>
      <c r="CP7" s="822"/>
      <c r="CQ7" s="822"/>
      <c r="CR7" s="824"/>
      <c r="CS7"/>
      <c r="CT7"/>
      <c r="CU7"/>
    </row>
    <row r="8" spans="1:123" ht="15.6" customHeight="1">
      <c r="A8" s="440">
        <v>4</v>
      </c>
      <c r="B8" s="441" t="s">
        <v>377</v>
      </c>
      <c r="C8" s="441" t="s">
        <v>375</v>
      </c>
      <c r="D8" s="442" t="s">
        <v>376</v>
      </c>
      <c r="E8" s="23" t="s">
        <v>370</v>
      </c>
      <c r="F8" s="8" t="e">
        <f t="shared" si="0"/>
        <v>#REF!</v>
      </c>
      <c r="G8" s="11">
        <v>3</v>
      </c>
      <c r="H8" s="11" t="e">
        <f t="shared" ref="H8:H17" si="1">IF(H7="P12","P01","P"&amp;TEXT(INT(RIGHT(H7,2))+1,"00"))</f>
        <v>#REF!</v>
      </c>
      <c r="I8" s="9" t="s">
        <v>6</v>
      </c>
      <c r="J8" s="299" t="e">
        <f>IF($H$25=1,DATE(#REF!,INT(RIGHT($H8,2))+2,0)-DATE(#REF!,INT(RIGHT($H8,2))+1,1)+1,DATE(#REF!,INT(RIGHT($H8,2))+1,0)-DATE(#REF!,INT(RIGHT($H8,2)),1)+1)</f>
        <v>#REF!</v>
      </c>
      <c r="K8" s="23"/>
      <c r="M8" s="39" t="s">
        <v>87</v>
      </c>
      <c r="N8" s="39" t="s">
        <v>85</v>
      </c>
      <c r="O8" s="7" t="s">
        <v>86</v>
      </c>
      <c r="P8" s="30" t="s">
        <v>334</v>
      </c>
      <c r="Q8" s="30" t="s">
        <v>209</v>
      </c>
      <c r="R8" s="30" t="s">
        <v>272</v>
      </c>
      <c r="S8" s="30"/>
      <c r="T8" s="30"/>
      <c r="U8" s="30"/>
      <c r="V8" s="185">
        <v>1</v>
      </c>
      <c r="W8" s="138">
        <v>2</v>
      </c>
      <c r="X8" s="138">
        <v>3</v>
      </c>
      <c r="Y8" s="138">
        <v>4</v>
      </c>
      <c r="Z8" s="139">
        <v>5</v>
      </c>
      <c r="AA8" s="137">
        <v>1</v>
      </c>
      <c r="AB8" s="138">
        <v>2</v>
      </c>
      <c r="AC8" s="138">
        <v>3</v>
      </c>
      <c r="AD8" s="138">
        <v>4</v>
      </c>
      <c r="AE8" s="139">
        <v>5</v>
      </c>
      <c r="AF8" s="138">
        <v>1</v>
      </c>
      <c r="AG8" s="138">
        <v>2</v>
      </c>
      <c r="AH8" s="138">
        <v>3</v>
      </c>
      <c r="AI8" s="138">
        <v>4</v>
      </c>
      <c r="AJ8" s="186">
        <v>5</v>
      </c>
      <c r="AK8" s="185">
        <v>1</v>
      </c>
      <c r="AL8" s="138">
        <v>2</v>
      </c>
      <c r="AM8" s="138">
        <v>3</v>
      </c>
      <c r="AN8" s="138">
        <v>4</v>
      </c>
      <c r="AO8" s="139">
        <v>5</v>
      </c>
      <c r="AP8" s="137">
        <v>1</v>
      </c>
      <c r="AQ8" s="138">
        <v>2</v>
      </c>
      <c r="AR8" s="138">
        <v>3</v>
      </c>
      <c r="AS8" s="138">
        <v>4</v>
      </c>
      <c r="AT8" s="139">
        <v>5</v>
      </c>
      <c r="AU8" s="138">
        <v>1</v>
      </c>
      <c r="AV8" s="138">
        <v>2</v>
      </c>
      <c r="AW8" s="138">
        <v>3</v>
      </c>
      <c r="AX8" s="138">
        <v>4</v>
      </c>
      <c r="AY8" s="186">
        <v>5</v>
      </c>
      <c r="AZ8" s="185">
        <v>1</v>
      </c>
      <c r="BA8" s="138">
        <v>2</v>
      </c>
      <c r="BB8" s="138">
        <v>3</v>
      </c>
      <c r="BC8" s="138">
        <v>4</v>
      </c>
      <c r="BD8" s="139">
        <v>5</v>
      </c>
      <c r="BE8" s="137">
        <v>1</v>
      </c>
      <c r="BF8" s="138">
        <v>2</v>
      </c>
      <c r="BG8" s="138">
        <v>3</v>
      </c>
      <c r="BH8" s="138">
        <v>4</v>
      </c>
      <c r="BI8" s="139">
        <v>5</v>
      </c>
      <c r="BJ8" s="138">
        <v>1</v>
      </c>
      <c r="BK8" s="138">
        <v>2</v>
      </c>
      <c r="BL8" s="138">
        <v>3</v>
      </c>
      <c r="BM8" s="138">
        <v>4</v>
      </c>
      <c r="BN8" s="186">
        <v>5</v>
      </c>
      <c r="BO8" s="185">
        <v>1</v>
      </c>
      <c r="BP8" s="138">
        <v>2</v>
      </c>
      <c r="BQ8" s="138">
        <v>3</v>
      </c>
      <c r="BR8" s="138">
        <v>4</v>
      </c>
      <c r="BS8" s="139">
        <v>5</v>
      </c>
      <c r="BT8" s="137">
        <v>1</v>
      </c>
      <c r="BU8" s="138">
        <v>2</v>
      </c>
      <c r="BV8" s="138">
        <v>3</v>
      </c>
      <c r="BW8" s="138">
        <v>4</v>
      </c>
      <c r="BX8" s="139">
        <v>5</v>
      </c>
      <c r="BY8" s="138">
        <v>1</v>
      </c>
      <c r="BZ8" s="138">
        <v>2</v>
      </c>
      <c r="CA8" s="138">
        <v>3</v>
      </c>
      <c r="CB8" s="138">
        <v>4</v>
      </c>
      <c r="CC8" s="186">
        <v>5</v>
      </c>
      <c r="CD8" s="185">
        <v>1</v>
      </c>
      <c r="CE8" s="138">
        <v>2</v>
      </c>
      <c r="CF8" s="138">
        <v>3</v>
      </c>
      <c r="CG8" s="138">
        <v>4</v>
      </c>
      <c r="CH8" s="139">
        <v>5</v>
      </c>
      <c r="CI8" s="137">
        <v>1</v>
      </c>
      <c r="CJ8" s="138">
        <v>2</v>
      </c>
      <c r="CK8" s="138">
        <v>3</v>
      </c>
      <c r="CL8" s="138">
        <v>4</v>
      </c>
      <c r="CM8" s="139">
        <v>5</v>
      </c>
      <c r="CN8" s="138">
        <v>1</v>
      </c>
      <c r="CO8" s="138">
        <v>2</v>
      </c>
      <c r="CP8" s="138">
        <v>3</v>
      </c>
      <c r="CQ8" s="138">
        <v>4</v>
      </c>
      <c r="CR8" s="186">
        <v>5</v>
      </c>
      <c r="CS8"/>
      <c r="CT8"/>
      <c r="CU8"/>
    </row>
    <row r="9" spans="1:123" ht="15.6" customHeight="1">
      <c r="A9" s="440">
        <v>5</v>
      </c>
      <c r="B9" s="6"/>
      <c r="C9" s="441"/>
      <c r="D9" s="6"/>
      <c r="E9" s="23" t="s">
        <v>370</v>
      </c>
      <c r="F9" s="8" t="e">
        <f t="shared" si="0"/>
        <v>#REF!</v>
      </c>
      <c r="G9" s="11">
        <v>4</v>
      </c>
      <c r="H9" s="11" t="e">
        <f t="shared" si="1"/>
        <v>#REF!</v>
      </c>
      <c r="I9" s="9" t="s">
        <v>7</v>
      </c>
      <c r="J9" s="299" t="e">
        <f>IF($H$25=1,DATE(#REF!,INT(RIGHT($H9,2))+2,0)-DATE(#REF!,INT(RIGHT($H9,2))+1,1)+1,DATE(#REF!,INT(RIGHT($H9,2))+1,0)-DATE(#REF!,INT(RIGHT($H9,2)),1)+1)</f>
        <v>#REF!</v>
      </c>
      <c r="K9" s="23"/>
      <c r="L9" s="33">
        <v>1</v>
      </c>
      <c r="M9" s="40" t="s">
        <v>282</v>
      </c>
      <c r="N9" s="40" t="s">
        <v>88</v>
      </c>
      <c r="O9" s="32" t="s">
        <v>276</v>
      </c>
      <c r="P9" s="358"/>
      <c r="Q9" s="31"/>
      <c r="R9" s="31" t="s">
        <v>68</v>
      </c>
      <c r="S9" s="31"/>
      <c r="T9" s="31"/>
      <c r="U9" s="31"/>
      <c r="V9" s="187"/>
      <c r="W9" s="44"/>
      <c r="X9" s="44"/>
      <c r="Y9" s="44"/>
      <c r="Z9" s="45"/>
      <c r="AA9" s="188"/>
      <c r="AB9" s="43"/>
      <c r="AC9" s="189"/>
      <c r="AD9" s="189"/>
      <c r="AE9" s="190"/>
      <c r="AF9" s="192"/>
      <c r="AG9" s="192"/>
      <c r="AH9" s="192"/>
      <c r="AI9" s="192"/>
      <c r="AJ9" s="193"/>
      <c r="AK9" s="187"/>
      <c r="AL9" s="44"/>
      <c r="AM9" s="44"/>
      <c r="AN9" s="44"/>
      <c r="AO9" s="45"/>
      <c r="AP9" s="188"/>
      <c r="AQ9" s="43"/>
      <c r="AR9" s="189"/>
      <c r="AS9" s="189"/>
      <c r="AT9" s="190"/>
      <c r="AU9" s="192"/>
      <c r="AV9" s="192"/>
      <c r="AW9" s="192"/>
      <c r="AX9" s="192"/>
      <c r="AY9" s="193"/>
      <c r="AZ9" s="187"/>
      <c r="BA9" s="44"/>
      <c r="BB9" s="44"/>
      <c r="BC9" s="44"/>
      <c r="BD9" s="45"/>
      <c r="BE9" s="188"/>
      <c r="BF9" s="189"/>
      <c r="BG9" s="189"/>
      <c r="BH9" s="189"/>
      <c r="BI9" s="190"/>
      <c r="BJ9" s="192"/>
      <c r="BK9" s="192"/>
      <c r="BL9" s="192"/>
      <c r="BM9" s="192"/>
      <c r="BN9" s="193"/>
      <c r="BO9" s="187"/>
      <c r="BP9" s="44"/>
      <c r="BQ9" s="44"/>
      <c r="BR9" s="44"/>
      <c r="BS9" s="45"/>
      <c r="BT9" s="188"/>
      <c r="BU9" s="189"/>
      <c r="BV9" s="189"/>
      <c r="BW9" s="189"/>
      <c r="BX9" s="190"/>
      <c r="BY9" s="192"/>
      <c r="BZ9" s="192"/>
      <c r="CA9" s="192"/>
      <c r="CB9" s="192"/>
      <c r="CC9" s="193"/>
      <c r="CD9" s="187"/>
      <c r="CE9" s="44"/>
      <c r="CF9" s="44"/>
      <c r="CG9" s="44"/>
      <c r="CH9" s="45"/>
      <c r="CI9" s="188"/>
      <c r="CJ9" s="189"/>
      <c r="CK9" s="189"/>
      <c r="CL9" s="189"/>
      <c r="CM9" s="190"/>
      <c r="CN9" s="192"/>
      <c r="CO9" s="192"/>
      <c r="CP9" s="192"/>
      <c r="CQ9" s="192"/>
      <c r="CR9" s="193"/>
      <c r="CS9"/>
      <c r="CT9" t="s">
        <v>282</v>
      </c>
      <c r="CU9" t="s">
        <v>88</v>
      </c>
      <c r="CV9" s="8" t="s">
        <v>276</v>
      </c>
      <c r="CY9" s="8" t="s">
        <v>68</v>
      </c>
    </row>
    <row r="10" spans="1:123" ht="15.6" customHeight="1">
      <c r="A10" s="440">
        <v>6</v>
      </c>
      <c r="B10" s="6"/>
      <c r="C10" s="441"/>
      <c r="D10" s="6"/>
      <c r="E10" s="23" t="s">
        <v>370</v>
      </c>
      <c r="F10" s="8" t="e">
        <f t="shared" si="0"/>
        <v>#REF!</v>
      </c>
      <c r="G10" s="11">
        <v>5</v>
      </c>
      <c r="H10" s="11" t="e">
        <f t="shared" si="1"/>
        <v>#REF!</v>
      </c>
      <c r="I10" s="9" t="s">
        <v>36</v>
      </c>
      <c r="J10" s="299" t="e">
        <f>IF($H$25=1,DATE(#REF!,INT(RIGHT($H10,2))+2,0)-DATE(#REF!,INT(RIGHT($H10,2))+1,1)+1,DATE(#REF!,INT(RIGHT($H10,2))+1,0)-DATE(#REF!,INT(RIGHT($H10,2)),1)+1)</f>
        <v>#REF!</v>
      </c>
      <c r="K10" s="23"/>
      <c r="L10" s="33">
        <v>2</v>
      </c>
      <c r="M10" s="40" t="s">
        <v>302</v>
      </c>
      <c r="N10" s="40" t="s">
        <v>146</v>
      </c>
      <c r="O10" s="98" t="s">
        <v>289</v>
      </c>
      <c r="P10" s="358"/>
      <c r="Q10" s="31"/>
      <c r="R10" s="31" t="s">
        <v>68</v>
      </c>
      <c r="S10" s="31"/>
      <c r="T10" s="31"/>
      <c r="U10" s="31"/>
      <c r="V10" s="187"/>
      <c r="W10" s="44"/>
      <c r="X10" s="44"/>
      <c r="Y10" s="44"/>
      <c r="Z10" s="45"/>
      <c r="AA10" s="188"/>
      <c r="AB10" s="43"/>
      <c r="AC10" s="189"/>
      <c r="AD10" s="192"/>
      <c r="AE10" s="194"/>
      <c r="AF10" s="192"/>
      <c r="AG10" s="192"/>
      <c r="AH10" s="192"/>
      <c r="AI10" s="192"/>
      <c r="AJ10" s="193"/>
      <c r="AK10" s="187"/>
      <c r="AL10" s="44"/>
      <c r="AM10" s="44"/>
      <c r="AN10" s="44"/>
      <c r="AO10" s="45"/>
      <c r="AP10" s="188"/>
      <c r="AQ10" s="43"/>
      <c r="AR10" s="189"/>
      <c r="AS10" s="192"/>
      <c r="AT10" s="194"/>
      <c r="AU10" s="192"/>
      <c r="AV10" s="192"/>
      <c r="AW10" s="192"/>
      <c r="AX10" s="192"/>
      <c r="AY10" s="193"/>
      <c r="AZ10" s="187"/>
      <c r="BA10" s="44"/>
      <c r="BB10" s="44"/>
      <c r="BC10" s="44"/>
      <c r="BD10" s="45"/>
      <c r="BE10" s="188"/>
      <c r="BF10" s="189"/>
      <c r="BG10" s="189"/>
      <c r="BH10" s="192"/>
      <c r="BI10" s="194"/>
      <c r="BJ10" s="192"/>
      <c r="BK10" s="192"/>
      <c r="BL10" s="192"/>
      <c r="BM10" s="192"/>
      <c r="BN10" s="193"/>
      <c r="BO10" s="187"/>
      <c r="BP10" s="44"/>
      <c r="BQ10" s="44"/>
      <c r="BR10" s="44"/>
      <c r="BS10" s="45"/>
      <c r="BT10" s="188"/>
      <c r="BU10" s="189"/>
      <c r="BV10" s="189"/>
      <c r="BW10" s="192"/>
      <c r="BX10" s="194"/>
      <c r="BY10" s="192"/>
      <c r="BZ10" s="192"/>
      <c r="CA10" s="192"/>
      <c r="CB10" s="192"/>
      <c r="CC10" s="193"/>
      <c r="CD10" s="187"/>
      <c r="CE10" s="44"/>
      <c r="CF10" s="44"/>
      <c r="CG10" s="44"/>
      <c r="CH10" s="45"/>
      <c r="CI10" s="188"/>
      <c r="CJ10" s="189"/>
      <c r="CK10" s="189"/>
      <c r="CL10" s="192"/>
      <c r="CM10" s="194"/>
      <c r="CN10" s="192"/>
      <c r="CO10" s="192"/>
      <c r="CP10" s="192"/>
      <c r="CQ10" s="192"/>
      <c r="CR10" s="193"/>
      <c r="CS10"/>
      <c r="CT10" t="s">
        <v>302</v>
      </c>
      <c r="CU10" t="s">
        <v>146</v>
      </c>
      <c r="CV10" s="8" t="s">
        <v>90</v>
      </c>
      <c r="CY10" s="8" t="s">
        <v>68</v>
      </c>
      <c r="DC10" s="8" t="s">
        <v>252</v>
      </c>
    </row>
    <row r="11" spans="1:123" ht="15.6" customHeight="1">
      <c r="A11" s="1"/>
      <c r="B11" s="21" t="s">
        <v>38</v>
      </c>
      <c r="C11" s="3" t="e">
        <f ca="1">INDEX(C12:C17,MATCH(#REF!,SC_Version,0))</f>
        <v>#REF!</v>
      </c>
      <c r="D11" s="6"/>
      <c r="E11" s="23"/>
      <c r="F11" s="8" t="e">
        <f t="shared" si="0"/>
        <v>#REF!</v>
      </c>
      <c r="G11" s="11">
        <v>6</v>
      </c>
      <c r="H11" s="11" t="e">
        <f t="shared" si="1"/>
        <v>#REF!</v>
      </c>
      <c r="I11" s="9" t="s">
        <v>8</v>
      </c>
      <c r="J11" s="299" t="e">
        <f>IF($H$25=1,DATE(#REF!,INT(RIGHT($H11,2))+2,0)-DATE(#REF!,INT(RIGHT($H11,2))+1,1)+1,DATE(#REF!,INT(RIGHT($H11,2))+1,0)-DATE(#REF!,INT(RIGHT($H11,2)),1)+1)</f>
        <v>#REF!</v>
      </c>
      <c r="K11" s="23"/>
      <c r="L11" s="33">
        <v>3</v>
      </c>
      <c r="M11" s="40" t="s">
        <v>349</v>
      </c>
      <c r="N11" s="40" t="s">
        <v>208</v>
      </c>
      <c r="O11" s="98" t="s">
        <v>164</v>
      </c>
      <c r="P11" s="358"/>
      <c r="Q11" s="31"/>
      <c r="R11" s="31" t="s">
        <v>68</v>
      </c>
      <c r="S11" s="31"/>
      <c r="T11" s="31"/>
      <c r="U11" s="31"/>
      <c r="V11" s="187" t="s">
        <v>252</v>
      </c>
      <c r="W11" s="44"/>
      <c r="X11" s="44"/>
      <c r="Y11" s="44"/>
      <c r="Z11" s="45"/>
      <c r="AA11" s="188"/>
      <c r="AB11" s="43"/>
      <c r="AC11" s="189"/>
      <c r="AD11" s="189"/>
      <c r="AE11" s="190"/>
      <c r="AF11" s="192"/>
      <c r="AG11" s="192"/>
      <c r="AH11" s="192"/>
      <c r="AI11" s="192"/>
      <c r="AJ11" s="193"/>
      <c r="AK11" s="187"/>
      <c r="AL11" s="44"/>
      <c r="AM11" s="44"/>
      <c r="AN11" s="44"/>
      <c r="AO11" s="45"/>
      <c r="AP11" s="188"/>
      <c r="AQ11" s="43"/>
      <c r="AR11" s="189"/>
      <c r="AS11" s="189"/>
      <c r="AT11" s="190"/>
      <c r="AU11" s="192"/>
      <c r="AV11" s="192"/>
      <c r="AW11" s="192"/>
      <c r="AX11" s="192"/>
      <c r="AY11" s="193"/>
      <c r="AZ11" s="187"/>
      <c r="BA11" s="44"/>
      <c r="BB11" s="44"/>
      <c r="BC11" s="44"/>
      <c r="BD11" s="45"/>
      <c r="BE11" s="188"/>
      <c r="BF11" s="189"/>
      <c r="BG11" s="189"/>
      <c r="BH11" s="192"/>
      <c r="BI11" s="194"/>
      <c r="BJ11" s="192"/>
      <c r="BK11" s="192"/>
      <c r="BL11" s="192"/>
      <c r="BM11" s="192"/>
      <c r="BN11" s="193"/>
      <c r="BO11" s="187"/>
      <c r="BP11" s="44"/>
      <c r="BQ11" s="44"/>
      <c r="BR11" s="44"/>
      <c r="BS11" s="45"/>
      <c r="BT11" s="188"/>
      <c r="BU11" s="189"/>
      <c r="BV11" s="189"/>
      <c r="BW11" s="192"/>
      <c r="BX11" s="194"/>
      <c r="BY11" s="192"/>
      <c r="BZ11" s="192"/>
      <c r="CA11" s="192"/>
      <c r="CB11" s="192"/>
      <c r="CC11" s="193"/>
      <c r="CD11" s="187"/>
      <c r="CE11" s="44"/>
      <c r="CF11" s="44"/>
      <c r="CG11" s="44"/>
      <c r="CH11" s="45"/>
      <c r="CI11" s="188"/>
      <c r="CJ11" s="189"/>
      <c r="CK11" s="189"/>
      <c r="CL11" s="192"/>
      <c r="CM11" s="194"/>
      <c r="CN11" s="192"/>
      <c r="CO11" s="192"/>
      <c r="CP11" s="192"/>
      <c r="CQ11" s="192"/>
      <c r="CR11" s="191"/>
      <c r="CS11"/>
      <c r="CT11" t="s">
        <v>349</v>
      </c>
      <c r="CU11" t="s">
        <v>208</v>
      </c>
      <c r="CV11" s="8" t="s">
        <v>164</v>
      </c>
      <c r="CX11" s="8" t="s">
        <v>68</v>
      </c>
      <c r="CY11" s="8" t="s">
        <v>68</v>
      </c>
      <c r="DC11" s="8" t="s">
        <v>252</v>
      </c>
      <c r="DS11" s="8" t="s">
        <v>351</v>
      </c>
    </row>
    <row r="12" spans="1:123">
      <c r="A12" s="3">
        <v>1</v>
      </c>
      <c r="B12" s="6" t="s">
        <v>26</v>
      </c>
      <c r="C12" s="3" t="s">
        <v>68</v>
      </c>
      <c r="D12" s="6"/>
      <c r="E12" s="23"/>
      <c r="F12" s="8" t="e">
        <f t="shared" si="0"/>
        <v>#REF!</v>
      </c>
      <c r="G12" s="11">
        <v>7</v>
      </c>
      <c r="H12" s="11" t="e">
        <f t="shared" si="1"/>
        <v>#REF!</v>
      </c>
      <c r="I12" s="9" t="s">
        <v>9</v>
      </c>
      <c r="J12" s="299" t="e">
        <f>IF($H$25=1,DATE(#REF!,INT(RIGHT($H12,2))+2,0)-DATE(#REF!,INT(RIGHT($H12,2))+1,1)+1,DATE(#REF!,INT(RIGHT($H12,2))+1,0)-DATE(#REF!,INT(RIGHT($H12,2)),1)+1)</f>
        <v>#REF!</v>
      </c>
      <c r="K12" s="25"/>
      <c r="L12" s="33">
        <v>4</v>
      </c>
      <c r="M12" s="40" t="s">
        <v>203</v>
      </c>
      <c r="N12" s="40" t="s">
        <v>147</v>
      </c>
      <c r="O12" s="98" t="s">
        <v>150</v>
      </c>
      <c r="P12" s="358"/>
      <c r="Q12" s="31" t="s">
        <v>68</v>
      </c>
      <c r="R12" s="31" t="s">
        <v>68</v>
      </c>
      <c r="S12" s="31"/>
      <c r="T12" s="31"/>
      <c r="U12" s="31"/>
      <c r="V12" s="187"/>
      <c r="W12" s="44"/>
      <c r="X12" s="44"/>
      <c r="Y12" s="44"/>
      <c r="Z12" s="45"/>
      <c r="AA12" s="188"/>
      <c r="AB12" s="43"/>
      <c r="AC12" s="189"/>
      <c r="AD12" s="189"/>
      <c r="AE12" s="190"/>
      <c r="AF12" s="189"/>
      <c r="AG12" s="189"/>
      <c r="AH12" s="189"/>
      <c r="AI12" s="189"/>
      <c r="AJ12" s="191"/>
      <c r="AK12" s="187"/>
      <c r="AL12" s="44"/>
      <c r="AM12" s="44"/>
      <c r="AN12" s="44"/>
      <c r="AO12" s="45"/>
      <c r="AP12" s="188"/>
      <c r="AQ12" s="43"/>
      <c r="AR12" s="189"/>
      <c r="AS12" s="189"/>
      <c r="AT12" s="190"/>
      <c r="AU12" s="189"/>
      <c r="AV12" s="189"/>
      <c r="AW12" s="189"/>
      <c r="AX12" s="189"/>
      <c r="AY12" s="191"/>
      <c r="AZ12" s="187"/>
      <c r="BA12" s="44"/>
      <c r="BB12" s="44"/>
      <c r="BC12" s="44"/>
      <c r="BD12" s="45"/>
      <c r="BE12" s="188"/>
      <c r="BF12" s="189"/>
      <c r="BG12" s="189"/>
      <c r="BH12" s="189"/>
      <c r="BI12" s="190"/>
      <c r="BJ12" s="189"/>
      <c r="BK12" s="189"/>
      <c r="BL12" s="189"/>
      <c r="BM12" s="189"/>
      <c r="BN12" s="191"/>
      <c r="BO12" s="187"/>
      <c r="BP12" s="44"/>
      <c r="BQ12" s="44"/>
      <c r="BR12" s="44"/>
      <c r="BS12" s="45"/>
      <c r="BT12" s="188"/>
      <c r="BU12" s="189"/>
      <c r="BV12" s="189"/>
      <c r="BW12" s="189"/>
      <c r="BX12" s="190"/>
      <c r="BY12" s="189"/>
      <c r="BZ12" s="189"/>
      <c r="CA12" s="189"/>
      <c r="CB12" s="189"/>
      <c r="CC12" s="191"/>
      <c r="CD12" s="187"/>
      <c r="CE12" s="44"/>
      <c r="CF12" s="44"/>
      <c r="CG12" s="44"/>
      <c r="CH12" s="45"/>
      <c r="CI12" s="188"/>
      <c r="CJ12" s="189"/>
      <c r="CK12" s="189"/>
      <c r="CL12" s="189"/>
      <c r="CM12" s="190"/>
      <c r="CN12" s="189"/>
      <c r="CO12" s="189"/>
      <c r="CP12" s="189"/>
      <c r="CQ12" s="189"/>
      <c r="CR12" s="193"/>
      <c r="CS12"/>
      <c r="CT12" t="s">
        <v>203</v>
      </c>
      <c r="CU12" t="s">
        <v>147</v>
      </c>
      <c r="CV12" s="8" t="s">
        <v>150</v>
      </c>
      <c r="CX12" s="8" t="s">
        <v>68</v>
      </c>
      <c r="CY12" s="8" t="s">
        <v>68</v>
      </c>
    </row>
    <row r="13" spans="1:123">
      <c r="A13" s="3">
        <v>2</v>
      </c>
      <c r="B13" s="6" t="s">
        <v>25</v>
      </c>
      <c r="C13" s="3" t="s">
        <v>84</v>
      </c>
      <c r="D13" s="6"/>
      <c r="E13" s="23"/>
      <c r="F13" s="8" t="e">
        <f t="shared" si="0"/>
        <v>#REF!</v>
      </c>
      <c r="G13" s="11">
        <v>8</v>
      </c>
      <c r="H13" s="11" t="e">
        <f t="shared" si="1"/>
        <v>#REF!</v>
      </c>
      <c r="I13" s="9" t="s">
        <v>10</v>
      </c>
      <c r="J13" s="299" t="e">
        <f>IF($H$25=1,DATE(#REF!,INT(RIGHT($H13,2))+2,0)-DATE(#REF!,INT(RIGHT($H13,2))+1,1)+1,DATE(#REF!,INT(RIGHT($H13,2))+1,0)-DATE(#REF!,INT(RIGHT($H13,2)),1)+1)</f>
        <v>#REF!</v>
      </c>
      <c r="K13" s="23"/>
      <c r="L13" s="33">
        <v>5</v>
      </c>
      <c r="M13" s="40" t="s">
        <v>204</v>
      </c>
      <c r="N13" s="40" t="s">
        <v>148</v>
      </c>
      <c r="O13" s="98" t="s">
        <v>157</v>
      </c>
      <c r="P13" s="358"/>
      <c r="Q13" s="31" t="s">
        <v>68</v>
      </c>
      <c r="R13" s="31" t="s">
        <v>68</v>
      </c>
      <c r="S13" s="31"/>
      <c r="T13" s="31"/>
      <c r="U13" s="31"/>
      <c r="V13" s="187"/>
      <c r="W13" s="44"/>
      <c r="X13" s="44"/>
      <c r="Y13" s="44"/>
      <c r="Z13" s="45"/>
      <c r="AA13" s="188"/>
      <c r="AB13" s="43"/>
      <c r="AC13" s="189"/>
      <c r="AD13" s="192"/>
      <c r="AE13" s="194"/>
      <c r="AF13" s="192"/>
      <c r="AG13" s="192"/>
      <c r="AH13" s="192"/>
      <c r="AI13" s="192"/>
      <c r="AJ13" s="193"/>
      <c r="AK13" s="187"/>
      <c r="AL13" s="44"/>
      <c r="AM13" s="44"/>
      <c r="AN13" s="44"/>
      <c r="AO13" s="45"/>
      <c r="AP13" s="188"/>
      <c r="AQ13" s="43"/>
      <c r="AR13" s="189"/>
      <c r="AS13" s="192"/>
      <c r="AT13" s="194"/>
      <c r="AU13" s="192"/>
      <c r="AV13" s="192"/>
      <c r="AW13" s="192"/>
      <c r="AX13" s="192"/>
      <c r="AY13" s="193"/>
      <c r="AZ13" s="187"/>
      <c r="BA13" s="44"/>
      <c r="BB13" s="44"/>
      <c r="BC13" s="44"/>
      <c r="BD13" s="45"/>
      <c r="BE13" s="188"/>
      <c r="BF13" s="189"/>
      <c r="BG13" s="189"/>
      <c r="BH13" s="192"/>
      <c r="BI13" s="194"/>
      <c r="BJ13" s="192"/>
      <c r="BK13" s="192"/>
      <c r="BL13" s="192"/>
      <c r="BM13" s="192"/>
      <c r="BN13" s="193"/>
      <c r="BO13" s="187"/>
      <c r="BP13" s="44"/>
      <c r="BQ13" s="44"/>
      <c r="BR13" s="44"/>
      <c r="BS13" s="45"/>
      <c r="BT13" s="188"/>
      <c r="BU13" s="189"/>
      <c r="BV13" s="189"/>
      <c r="BW13" s="192"/>
      <c r="BX13" s="194"/>
      <c r="BY13" s="192"/>
      <c r="BZ13" s="192"/>
      <c r="CA13" s="192"/>
      <c r="CB13" s="192"/>
      <c r="CC13" s="193"/>
      <c r="CD13" s="187"/>
      <c r="CE13" s="44"/>
      <c r="CF13" s="44"/>
      <c r="CG13" s="44"/>
      <c r="CH13" s="45"/>
      <c r="CI13" s="188"/>
      <c r="CJ13" s="189"/>
      <c r="CK13" s="189"/>
      <c r="CL13" s="192"/>
      <c r="CM13" s="194"/>
      <c r="CN13" s="192"/>
      <c r="CO13" s="192"/>
      <c r="CP13" s="192"/>
      <c r="CQ13" s="192"/>
      <c r="CR13" s="193"/>
      <c r="CS13"/>
      <c r="CT13" t="s">
        <v>204</v>
      </c>
      <c r="CU13" t="s">
        <v>148</v>
      </c>
      <c r="CV13" s="8" t="s">
        <v>157</v>
      </c>
      <c r="CX13" s="8" t="s">
        <v>68</v>
      </c>
      <c r="CY13" s="8" t="s">
        <v>68</v>
      </c>
    </row>
    <row r="14" spans="1:123">
      <c r="A14" s="3">
        <v>3</v>
      </c>
      <c r="B14" s="6" t="s">
        <v>27</v>
      </c>
      <c r="C14" s="3" t="s">
        <v>69</v>
      </c>
      <c r="D14" s="6"/>
      <c r="E14" s="23"/>
      <c r="F14" s="8" t="e">
        <f t="shared" si="0"/>
        <v>#REF!</v>
      </c>
      <c r="G14" s="11">
        <v>9</v>
      </c>
      <c r="H14" s="11" t="e">
        <f t="shared" si="1"/>
        <v>#REF!</v>
      </c>
      <c r="I14" s="9" t="s">
        <v>11</v>
      </c>
      <c r="J14" s="299" t="e">
        <f>IF($H$25=1,DATE(#REF!,INT(RIGHT($H14,2))+2,0)-DATE(#REF!,INT(RIGHT($H14,2))+1,1)+1,DATE(#REF!,INT(RIGHT($H14,2))+1,0)-DATE(#REF!,INT(RIGHT($H14,2)),1)+1)</f>
        <v>#REF!</v>
      </c>
      <c r="K14" s="23"/>
      <c r="L14" s="33">
        <v>6</v>
      </c>
      <c r="M14" s="40" t="s">
        <v>212</v>
      </c>
      <c r="N14" s="40" t="s">
        <v>213</v>
      </c>
      <c r="O14" s="98" t="s">
        <v>200</v>
      </c>
      <c r="P14" s="358"/>
      <c r="Q14" s="31" t="s">
        <v>68</v>
      </c>
      <c r="R14" s="31"/>
      <c r="S14" s="31"/>
      <c r="T14" s="31"/>
      <c r="U14" s="31"/>
      <c r="V14" s="187"/>
      <c r="W14" s="44"/>
      <c r="X14" s="44"/>
      <c r="Y14" s="44"/>
      <c r="Z14" s="45"/>
      <c r="AA14" s="188"/>
      <c r="AB14" s="43"/>
      <c r="AC14" s="189"/>
      <c r="AD14" s="189"/>
      <c r="AE14" s="190"/>
      <c r="AF14" s="192"/>
      <c r="AG14" s="192"/>
      <c r="AH14" s="192"/>
      <c r="AI14" s="192"/>
      <c r="AJ14" s="193"/>
      <c r="AK14" s="187"/>
      <c r="AL14" s="44"/>
      <c r="AM14" s="44"/>
      <c r="AN14" s="44"/>
      <c r="AO14" s="45"/>
      <c r="AP14" s="188"/>
      <c r="AQ14" s="43"/>
      <c r="AR14" s="189"/>
      <c r="AS14" s="189"/>
      <c r="AT14" s="190"/>
      <c r="AU14" s="192"/>
      <c r="AV14" s="192"/>
      <c r="AW14" s="192"/>
      <c r="AX14" s="192"/>
      <c r="AY14" s="193"/>
      <c r="AZ14" s="187"/>
      <c r="BA14" s="44"/>
      <c r="BB14" s="44"/>
      <c r="BC14" s="44"/>
      <c r="BD14" s="45"/>
      <c r="BE14" s="188"/>
      <c r="BF14" s="189"/>
      <c r="BG14" s="189"/>
      <c r="BH14" s="189"/>
      <c r="BI14" s="190"/>
      <c r="BJ14" s="192"/>
      <c r="BK14" s="192"/>
      <c r="BL14" s="192"/>
      <c r="BM14" s="192"/>
      <c r="BN14" s="193"/>
      <c r="BO14" s="187"/>
      <c r="BP14" s="44"/>
      <c r="BQ14" s="44"/>
      <c r="BR14" s="44"/>
      <c r="BS14" s="45"/>
      <c r="BT14" s="188"/>
      <c r="BU14" s="189"/>
      <c r="BV14" s="189"/>
      <c r="BW14" s="189"/>
      <c r="BX14" s="190"/>
      <c r="BY14" s="192"/>
      <c r="BZ14" s="192"/>
      <c r="CA14" s="192"/>
      <c r="CB14" s="192"/>
      <c r="CC14" s="193"/>
      <c r="CD14" s="187"/>
      <c r="CE14" s="44"/>
      <c r="CF14" s="44"/>
      <c r="CG14" s="44"/>
      <c r="CH14" s="45"/>
      <c r="CI14" s="188"/>
      <c r="CJ14" s="189"/>
      <c r="CK14" s="189"/>
      <c r="CL14" s="189"/>
      <c r="CM14" s="190"/>
      <c r="CN14" s="192"/>
      <c r="CO14" s="192"/>
      <c r="CP14" s="192"/>
      <c r="CQ14" s="192"/>
      <c r="CR14" s="191"/>
      <c r="CS14"/>
      <c r="CT14" t="s">
        <v>212</v>
      </c>
      <c r="CU14" t="s">
        <v>213</v>
      </c>
      <c r="CV14" s="8" t="s">
        <v>200</v>
      </c>
      <c r="CX14" s="8" t="s">
        <v>68</v>
      </c>
    </row>
    <row r="15" spans="1:123">
      <c r="A15" s="3">
        <v>4</v>
      </c>
      <c r="B15" s="6"/>
      <c r="C15" s="6"/>
      <c r="D15" s="6"/>
      <c r="E15" s="23"/>
      <c r="F15" s="8" t="e">
        <f t="shared" si="0"/>
        <v>#REF!</v>
      </c>
      <c r="G15" s="11">
        <v>10</v>
      </c>
      <c r="H15" s="11" t="e">
        <f t="shared" si="1"/>
        <v>#REF!</v>
      </c>
      <c r="I15" s="9" t="s">
        <v>22</v>
      </c>
      <c r="J15" s="299" t="e">
        <f>IF($H$25=1,DATE(#REF!,INT(RIGHT($H15,2))+2,0)-DATE(#REF!,INT(RIGHT($H15,2))+1,1)+1,DATE(#REF!,INT(RIGHT($H15,2))+1,0)-DATE(#REF!,INT(RIGHT($H15,2)),1)+1)</f>
        <v>#REF!</v>
      </c>
      <c r="K15" s="23"/>
      <c r="L15" s="33">
        <v>7</v>
      </c>
      <c r="M15" s="40" t="s">
        <v>211</v>
      </c>
      <c r="N15" s="40" t="s">
        <v>275</v>
      </c>
      <c r="O15" s="98" t="s">
        <v>164</v>
      </c>
      <c r="P15" s="358"/>
      <c r="Q15" s="31" t="s">
        <v>68</v>
      </c>
      <c r="R15" s="31" t="s">
        <v>68</v>
      </c>
      <c r="S15" s="31"/>
      <c r="T15" s="31"/>
      <c r="U15" s="31"/>
      <c r="V15" s="187"/>
      <c r="W15" s="44"/>
      <c r="X15" s="44"/>
      <c r="Y15" s="44"/>
      <c r="Z15" s="45"/>
      <c r="AA15" s="188"/>
      <c r="AB15" s="43"/>
      <c r="AC15" s="189"/>
      <c r="AD15" s="189"/>
      <c r="AE15" s="190"/>
      <c r="AF15" s="189"/>
      <c r="AG15" s="189"/>
      <c r="AH15" s="189"/>
      <c r="AI15" s="189"/>
      <c r="AJ15" s="191"/>
      <c r="AK15" s="187"/>
      <c r="AL15" s="44"/>
      <c r="AM15" s="44"/>
      <c r="AN15" s="44"/>
      <c r="AO15" s="45"/>
      <c r="AP15" s="188"/>
      <c r="AQ15" s="43"/>
      <c r="AR15" s="189"/>
      <c r="AS15" s="189"/>
      <c r="AT15" s="190"/>
      <c r="AU15" s="189"/>
      <c r="AV15" s="189"/>
      <c r="AW15" s="189"/>
      <c r="AX15" s="189"/>
      <c r="AY15" s="191"/>
      <c r="AZ15" s="187"/>
      <c r="BA15" s="44"/>
      <c r="BB15" s="44"/>
      <c r="BC15" s="44"/>
      <c r="BD15" s="45"/>
      <c r="BE15" s="188"/>
      <c r="BF15" s="189"/>
      <c r="BG15" s="189"/>
      <c r="BH15" s="189"/>
      <c r="BI15" s="190"/>
      <c r="BJ15" s="189"/>
      <c r="BK15" s="189"/>
      <c r="BL15" s="189"/>
      <c r="BM15" s="189"/>
      <c r="BN15" s="191"/>
      <c r="BO15" s="187"/>
      <c r="BP15" s="44"/>
      <c r="BQ15" s="44"/>
      <c r="BR15" s="44"/>
      <c r="BS15" s="45"/>
      <c r="BT15" s="188"/>
      <c r="BU15" s="189"/>
      <c r="BV15" s="189"/>
      <c r="BW15" s="189"/>
      <c r="BX15" s="190"/>
      <c r="BY15" s="189"/>
      <c r="BZ15" s="189"/>
      <c r="CA15" s="189"/>
      <c r="CB15" s="189"/>
      <c r="CC15" s="191"/>
      <c r="CD15" s="187"/>
      <c r="CE15" s="44"/>
      <c r="CF15" s="44"/>
      <c r="CG15" s="44"/>
      <c r="CH15" s="45"/>
      <c r="CI15" s="188"/>
      <c r="CJ15" s="189"/>
      <c r="CK15" s="189"/>
      <c r="CL15" s="189"/>
      <c r="CM15" s="190"/>
      <c r="CN15" s="189"/>
      <c r="CO15" s="189"/>
      <c r="CP15" s="189"/>
      <c r="CQ15" s="189"/>
      <c r="CR15" s="191"/>
      <c r="CS15"/>
      <c r="CT15" t="s">
        <v>205</v>
      </c>
      <c r="CU15" t="s">
        <v>275</v>
      </c>
      <c r="CV15" s="8" t="s">
        <v>200</v>
      </c>
      <c r="CX15" s="8" t="s">
        <v>68</v>
      </c>
      <c r="CY15" s="8" t="s">
        <v>68</v>
      </c>
      <c r="DC15" s="8" t="s">
        <v>251</v>
      </c>
    </row>
    <row r="16" spans="1:123">
      <c r="A16" s="3">
        <v>5</v>
      </c>
      <c r="B16" s="6"/>
      <c r="C16" s="6"/>
      <c r="D16" s="6"/>
      <c r="E16" s="23"/>
      <c r="F16" s="8" t="e">
        <f t="shared" si="0"/>
        <v>#REF!</v>
      </c>
      <c r="G16" s="11">
        <v>11</v>
      </c>
      <c r="H16" s="11" t="e">
        <f t="shared" si="1"/>
        <v>#REF!</v>
      </c>
      <c r="I16" s="9" t="s">
        <v>19</v>
      </c>
      <c r="J16" s="299" t="e">
        <f>IF($H$25=1,DATE(#REF!,INT(RIGHT($H16,2))+2,0)-DATE(#REF!,INT(RIGHT($H16,2))+1,1)+1,DATE(#REF!,INT(RIGHT($H16,2))+1,0)-DATE(#REF!,INT(RIGHT($H16,2)),1)+1)</f>
        <v>#REF!</v>
      </c>
      <c r="K16" s="23"/>
      <c r="L16" s="33">
        <v>8</v>
      </c>
      <c r="M16" s="40" t="s">
        <v>205</v>
      </c>
      <c r="N16" s="40" t="s">
        <v>303</v>
      </c>
      <c r="O16" s="98" t="s">
        <v>200</v>
      </c>
      <c r="P16" s="358"/>
      <c r="Q16" s="31" t="s">
        <v>68</v>
      </c>
      <c r="R16" s="31" t="s">
        <v>68</v>
      </c>
      <c r="S16" s="31"/>
      <c r="T16" s="31"/>
      <c r="U16" s="31"/>
      <c r="V16" s="187" t="s">
        <v>251</v>
      </c>
      <c r="W16" s="44"/>
      <c r="X16" s="44"/>
      <c r="Y16" s="44"/>
      <c r="Z16" s="45"/>
      <c r="AA16" s="188"/>
      <c r="AB16" s="43"/>
      <c r="AC16" s="189"/>
      <c r="AD16" s="189"/>
      <c r="AE16" s="190"/>
      <c r="AF16" s="189"/>
      <c r="AG16" s="189"/>
      <c r="AH16" s="189"/>
      <c r="AI16" s="189"/>
      <c r="AJ16" s="191"/>
      <c r="AK16" s="187"/>
      <c r="AL16" s="44"/>
      <c r="AM16" s="44"/>
      <c r="AN16" s="44"/>
      <c r="AO16" s="45"/>
      <c r="AP16" s="188"/>
      <c r="AQ16" s="43"/>
      <c r="AR16" s="189"/>
      <c r="AS16" s="189"/>
      <c r="AT16" s="190"/>
      <c r="AU16" s="189"/>
      <c r="AV16" s="189"/>
      <c r="AW16" s="189"/>
      <c r="AX16" s="189"/>
      <c r="AY16" s="191"/>
      <c r="AZ16" s="187"/>
      <c r="BA16" s="44"/>
      <c r="BB16" s="44"/>
      <c r="BC16" s="44"/>
      <c r="BD16" s="45"/>
      <c r="BE16" s="188"/>
      <c r="BF16" s="189"/>
      <c r="BG16" s="189"/>
      <c r="BH16" s="189"/>
      <c r="BI16" s="190"/>
      <c r="BJ16" s="189"/>
      <c r="BK16" s="189"/>
      <c r="BL16" s="189"/>
      <c r="BM16" s="189"/>
      <c r="BN16" s="191"/>
      <c r="BO16" s="187"/>
      <c r="BP16" s="44"/>
      <c r="BQ16" s="44"/>
      <c r="BR16" s="44"/>
      <c r="BS16" s="45"/>
      <c r="BT16" s="188"/>
      <c r="BU16" s="189"/>
      <c r="BV16" s="189"/>
      <c r="BW16" s="189"/>
      <c r="BX16" s="190"/>
      <c r="BY16" s="189"/>
      <c r="BZ16" s="189"/>
      <c r="CA16" s="189"/>
      <c r="CB16" s="189"/>
      <c r="CC16" s="191"/>
      <c r="CD16" s="187"/>
      <c r="CE16" s="44"/>
      <c r="CF16" s="44"/>
      <c r="CG16" s="44"/>
      <c r="CH16" s="45"/>
      <c r="CI16" s="188"/>
      <c r="CJ16" s="189"/>
      <c r="CK16" s="189"/>
      <c r="CL16" s="189"/>
      <c r="CM16" s="190"/>
      <c r="CN16" s="189"/>
      <c r="CO16" s="189"/>
      <c r="CP16" s="189"/>
      <c r="CQ16" s="189"/>
      <c r="CR16" s="191"/>
      <c r="CS16"/>
      <c r="CT16" t="s">
        <v>211</v>
      </c>
      <c r="CU16" t="s">
        <v>303</v>
      </c>
      <c r="CV16" s="8" t="s">
        <v>164</v>
      </c>
      <c r="CX16" s="8" t="s">
        <v>68</v>
      </c>
      <c r="CY16" s="8" t="s">
        <v>68</v>
      </c>
    </row>
    <row r="17" spans="1:123">
      <c r="A17" s="3">
        <v>6</v>
      </c>
      <c r="B17" s="6"/>
      <c r="C17" s="6"/>
      <c r="D17" s="6"/>
      <c r="E17" s="23"/>
      <c r="F17" s="8" t="e">
        <f t="shared" si="0"/>
        <v>#REF!</v>
      </c>
      <c r="G17" s="11">
        <v>12</v>
      </c>
      <c r="H17" s="11" t="e">
        <f t="shared" si="1"/>
        <v>#REF!</v>
      </c>
      <c r="I17" s="9" t="s">
        <v>0</v>
      </c>
      <c r="J17" s="299" t="e">
        <f>IF($H$25=1,DATE(#REF!,INT(RIGHT($H17,2))+2,0)-DATE(#REF!,INT(RIGHT($H17,2))+1,1)+1,DATE(#REF!,INT(RIGHT($H17,2))+1,0)-DATE(#REF!,INT(RIGHT($H17,2)),1)+1)</f>
        <v>#REF!</v>
      </c>
      <c r="K17" s="23"/>
      <c r="L17" s="33">
        <v>9</v>
      </c>
      <c r="M17" s="40" t="s">
        <v>206</v>
      </c>
      <c r="N17" s="40" t="s">
        <v>306</v>
      </c>
      <c r="O17" s="62" t="s">
        <v>202</v>
      </c>
      <c r="P17" s="135"/>
      <c r="Q17" s="31" t="s">
        <v>68</v>
      </c>
      <c r="R17" s="31" t="s">
        <v>68</v>
      </c>
      <c r="S17" s="31"/>
      <c r="T17" s="31"/>
      <c r="U17" s="31"/>
      <c r="V17" s="187"/>
      <c r="W17" s="44"/>
      <c r="X17" s="44"/>
      <c r="Y17" s="44"/>
      <c r="Z17" s="45"/>
      <c r="AA17" s="188"/>
      <c r="AB17" s="43"/>
      <c r="AC17" s="189"/>
      <c r="AD17" s="189"/>
      <c r="AE17" s="190"/>
      <c r="AF17" s="189"/>
      <c r="AG17" s="189"/>
      <c r="AH17" s="189"/>
      <c r="AI17" s="189"/>
      <c r="AJ17" s="191"/>
      <c r="AK17" s="187"/>
      <c r="AL17" s="44"/>
      <c r="AM17" s="44"/>
      <c r="AN17" s="44"/>
      <c r="AO17" s="45"/>
      <c r="AP17" s="188"/>
      <c r="AQ17" s="43"/>
      <c r="AR17" s="189"/>
      <c r="AS17" s="189"/>
      <c r="AT17" s="190"/>
      <c r="AU17" s="189"/>
      <c r="AV17" s="189"/>
      <c r="AW17" s="189"/>
      <c r="AX17" s="189"/>
      <c r="AY17" s="191"/>
      <c r="AZ17" s="187"/>
      <c r="BA17" s="44"/>
      <c r="BB17" s="44"/>
      <c r="BC17" s="44"/>
      <c r="BD17" s="45"/>
      <c r="BE17" s="188"/>
      <c r="BF17" s="189"/>
      <c r="BG17" s="189"/>
      <c r="BH17" s="189"/>
      <c r="BI17" s="190"/>
      <c r="BJ17" s="189"/>
      <c r="BK17" s="189"/>
      <c r="BL17" s="189"/>
      <c r="BM17" s="189"/>
      <c r="BN17" s="191"/>
      <c r="BO17" s="187"/>
      <c r="BP17" s="44"/>
      <c r="BQ17" s="44"/>
      <c r="BR17" s="44"/>
      <c r="BS17" s="45"/>
      <c r="BT17" s="188"/>
      <c r="BU17" s="189"/>
      <c r="BV17" s="189"/>
      <c r="BW17" s="189"/>
      <c r="BX17" s="190"/>
      <c r="BY17" s="189"/>
      <c r="BZ17" s="189"/>
      <c r="CA17" s="189"/>
      <c r="CB17" s="189"/>
      <c r="CC17" s="191"/>
      <c r="CD17" s="187"/>
      <c r="CE17" s="44"/>
      <c r="CF17" s="44"/>
      <c r="CG17" s="44"/>
      <c r="CH17" s="45"/>
      <c r="CI17" s="188"/>
      <c r="CJ17" s="189"/>
      <c r="CK17" s="189"/>
      <c r="CL17" s="189"/>
      <c r="CM17" s="190"/>
      <c r="CN17" s="189"/>
      <c r="CO17" s="189"/>
      <c r="CP17" s="189"/>
      <c r="CQ17" s="189"/>
      <c r="CR17" s="191"/>
      <c r="CS17"/>
      <c r="CT17" t="s">
        <v>206</v>
      </c>
      <c r="CU17" t="s">
        <v>306</v>
      </c>
      <c r="CV17" s="8" t="s">
        <v>202</v>
      </c>
      <c r="CX17" s="8" t="s">
        <v>68</v>
      </c>
      <c r="CY17" s="8" t="s">
        <v>68</v>
      </c>
      <c r="DS17" s="8" t="s">
        <v>307</v>
      </c>
    </row>
    <row r="18" spans="1:123">
      <c r="A18" s="3">
        <v>7</v>
      </c>
      <c r="C18" s="6"/>
      <c r="D18" s="6"/>
      <c r="E18" s="23"/>
      <c r="G18" s="10"/>
      <c r="H18" s="10"/>
      <c r="I18" s="10"/>
      <c r="J18" s="9"/>
      <c r="K18" s="23"/>
      <c r="L18" s="33">
        <v>10</v>
      </c>
      <c r="M18" s="40" t="s">
        <v>89</v>
      </c>
      <c r="N18" s="40" t="s">
        <v>350</v>
      </c>
      <c r="O18" s="98" t="s">
        <v>90</v>
      </c>
      <c r="P18" s="135"/>
      <c r="Q18" s="31" t="s">
        <v>68</v>
      </c>
      <c r="R18" s="31" t="s">
        <v>68</v>
      </c>
      <c r="S18" s="31"/>
      <c r="T18" s="31"/>
      <c r="U18" s="31"/>
      <c r="V18" s="187"/>
      <c r="W18" s="44"/>
      <c r="X18" s="44"/>
      <c r="Y18" s="44"/>
      <c r="Z18" s="45"/>
      <c r="AA18" s="188"/>
      <c r="AB18" s="189"/>
      <c r="AC18" s="189"/>
      <c r="AD18" s="189"/>
      <c r="AE18" s="190"/>
      <c r="AF18" s="189"/>
      <c r="AG18" s="189"/>
      <c r="AH18" s="189"/>
      <c r="AI18" s="189"/>
      <c r="AJ18" s="191"/>
      <c r="AK18" s="187"/>
      <c r="AL18" s="44"/>
      <c r="AM18" s="44"/>
      <c r="AN18" s="44"/>
      <c r="AO18" s="45"/>
      <c r="AP18" s="188"/>
      <c r="AQ18" s="189"/>
      <c r="AR18" s="189"/>
      <c r="AS18" s="189"/>
      <c r="AT18" s="190"/>
      <c r="AU18" s="189"/>
      <c r="AV18" s="189"/>
      <c r="AW18" s="189"/>
      <c r="AX18" s="189"/>
      <c r="AY18" s="191"/>
      <c r="AZ18" s="187"/>
      <c r="BA18" s="44"/>
      <c r="BB18" s="44"/>
      <c r="BC18" s="44"/>
      <c r="BD18" s="45"/>
      <c r="BE18" s="188"/>
      <c r="BF18" s="189"/>
      <c r="BG18" s="189"/>
      <c r="BH18" s="189"/>
      <c r="BI18" s="190"/>
      <c r="BJ18" s="189"/>
      <c r="BK18" s="189"/>
      <c r="BL18" s="189"/>
      <c r="BM18" s="189"/>
      <c r="BN18" s="191"/>
      <c r="BO18" s="187"/>
      <c r="BP18" s="44"/>
      <c r="BQ18" s="44"/>
      <c r="BR18" s="44"/>
      <c r="BS18" s="45"/>
      <c r="BT18" s="188"/>
      <c r="BU18" s="189"/>
      <c r="BV18" s="189"/>
      <c r="BW18" s="189"/>
      <c r="BX18" s="190"/>
      <c r="BY18" s="189"/>
      <c r="BZ18" s="189"/>
      <c r="CA18" s="189"/>
      <c r="CB18" s="189"/>
      <c r="CC18" s="191"/>
      <c r="CD18" s="187"/>
      <c r="CE18" s="44"/>
      <c r="CF18" s="44"/>
      <c r="CG18" s="44"/>
      <c r="CH18" s="45"/>
      <c r="CI18" s="188"/>
      <c r="CJ18" s="189"/>
      <c r="CK18" s="189"/>
      <c r="CL18" s="189"/>
      <c r="CM18" s="190"/>
      <c r="CN18" s="189"/>
      <c r="CO18" s="189"/>
      <c r="CP18" s="189"/>
      <c r="CQ18" s="189"/>
      <c r="CR18" s="193"/>
      <c r="CS18"/>
      <c r="CT18" t="s">
        <v>89</v>
      </c>
      <c r="CU18" t="s">
        <v>350</v>
      </c>
      <c r="CV18" s="8" t="s">
        <v>90</v>
      </c>
      <c r="CY18" s="8" t="s">
        <v>68</v>
      </c>
      <c r="DS18" s="8" t="s">
        <v>308</v>
      </c>
    </row>
    <row r="19" spans="1:123">
      <c r="A19" s="3">
        <v>8</v>
      </c>
      <c r="C19" s="6"/>
      <c r="D19" s="6"/>
      <c r="E19" s="23"/>
      <c r="F19" s="5"/>
      <c r="G19" s="9"/>
      <c r="H19" s="14" t="s">
        <v>28</v>
      </c>
      <c r="I19" s="9"/>
      <c r="J19" s="9"/>
      <c r="K19" s="23"/>
      <c r="L19" s="33">
        <v>11</v>
      </c>
      <c r="M19" s="35"/>
      <c r="N19" s="42"/>
      <c r="O19" s="98"/>
      <c r="P19" s="358"/>
      <c r="Q19" s="41"/>
      <c r="R19" s="41"/>
      <c r="S19" s="41"/>
      <c r="T19" s="41"/>
      <c r="U19" s="41"/>
      <c r="V19" s="187"/>
      <c r="W19" s="44"/>
      <c r="X19" s="44"/>
      <c r="Y19" s="44"/>
      <c r="Z19" s="45"/>
      <c r="AA19" s="188"/>
      <c r="AB19" s="43"/>
      <c r="AC19" s="189"/>
      <c r="AD19" s="192"/>
      <c r="AE19" s="194"/>
      <c r="AF19" s="192"/>
      <c r="AG19" s="192"/>
      <c r="AH19" s="192"/>
      <c r="AI19" s="192"/>
      <c r="AJ19" s="193"/>
      <c r="AK19" s="187"/>
      <c r="AL19" s="44"/>
      <c r="AM19" s="44"/>
      <c r="AN19" s="44"/>
      <c r="AO19" s="45"/>
      <c r="AP19" s="188"/>
      <c r="AQ19" s="43"/>
      <c r="AR19" s="189"/>
      <c r="AS19" s="192"/>
      <c r="AT19" s="194"/>
      <c r="AU19" s="192"/>
      <c r="AV19" s="192"/>
      <c r="AW19" s="192"/>
      <c r="AX19" s="192"/>
      <c r="AY19" s="193"/>
      <c r="AZ19" s="187"/>
      <c r="BA19" s="44"/>
      <c r="BB19" s="44"/>
      <c r="BC19" s="44"/>
      <c r="BD19" s="45"/>
      <c r="BE19" s="188"/>
      <c r="BF19" s="189"/>
      <c r="BG19" s="189"/>
      <c r="BH19" s="192"/>
      <c r="BI19" s="194"/>
      <c r="BJ19" s="192"/>
      <c r="BK19" s="192"/>
      <c r="BL19" s="192"/>
      <c r="BM19" s="192"/>
      <c r="BN19" s="193"/>
      <c r="BO19" s="187"/>
      <c r="BP19" s="44"/>
      <c r="BQ19" s="44"/>
      <c r="BR19" s="44"/>
      <c r="BS19" s="45"/>
      <c r="BT19" s="188"/>
      <c r="BU19" s="189"/>
      <c r="BV19" s="189"/>
      <c r="BW19" s="192"/>
      <c r="BX19" s="194"/>
      <c r="BY19" s="192"/>
      <c r="BZ19" s="192"/>
      <c r="CA19" s="192"/>
      <c r="CB19" s="192"/>
      <c r="CC19" s="193"/>
      <c r="CD19" s="187"/>
      <c r="CE19" s="44"/>
      <c r="CF19" s="44"/>
      <c r="CG19" s="44"/>
      <c r="CH19" s="45"/>
      <c r="CI19" s="188"/>
      <c r="CJ19" s="189"/>
      <c r="CK19" s="189"/>
      <c r="CL19" s="192"/>
      <c r="CM19" s="194"/>
      <c r="CN19" s="192"/>
      <c r="CO19" s="192"/>
      <c r="CP19" s="192"/>
      <c r="CQ19" s="192"/>
      <c r="CR19" s="193"/>
      <c r="CS19"/>
      <c r="CT19"/>
      <c r="CU19"/>
    </row>
    <row r="20" spans="1:123">
      <c r="A20" s="3">
        <v>9</v>
      </c>
      <c r="C20" s="6"/>
      <c r="D20" s="6"/>
      <c r="E20" s="23"/>
      <c r="F20" s="5"/>
      <c r="G20" s="9"/>
      <c r="H20" s="9" t="s">
        <v>12</v>
      </c>
      <c r="I20" s="11" t="e">
        <f>I26-I23+1</f>
        <v>#REF!</v>
      </c>
      <c r="J20" s="9"/>
      <c r="K20" s="23"/>
      <c r="L20" s="33">
        <v>12</v>
      </c>
      <c r="M20" s="40"/>
      <c r="N20" s="40"/>
      <c r="O20" s="98"/>
      <c r="P20" s="358"/>
      <c r="Q20" s="31"/>
      <c r="R20" s="31"/>
      <c r="S20" s="31"/>
      <c r="T20" s="31"/>
      <c r="U20" s="31"/>
      <c r="V20" s="187"/>
      <c r="W20" s="44"/>
      <c r="X20" s="44"/>
      <c r="Y20" s="44"/>
      <c r="Z20" s="45"/>
      <c r="AA20" s="188"/>
      <c r="AB20" s="43"/>
      <c r="AC20" s="189"/>
      <c r="AD20" s="192"/>
      <c r="AE20" s="194"/>
      <c r="AF20" s="192"/>
      <c r="AG20" s="192"/>
      <c r="AH20" s="192"/>
      <c r="AI20" s="192"/>
      <c r="AJ20" s="193"/>
      <c r="AK20" s="187"/>
      <c r="AL20" s="44"/>
      <c r="AM20" s="44"/>
      <c r="AN20" s="44"/>
      <c r="AO20" s="45"/>
      <c r="AP20" s="188"/>
      <c r="AQ20" s="43"/>
      <c r="AR20" s="189"/>
      <c r="AS20" s="192"/>
      <c r="AT20" s="194"/>
      <c r="AU20" s="192"/>
      <c r="AV20" s="192"/>
      <c r="AW20" s="192"/>
      <c r="AX20" s="192"/>
      <c r="AY20" s="193"/>
      <c r="AZ20" s="187"/>
      <c r="BA20" s="44"/>
      <c r="BB20" s="44"/>
      <c r="BC20" s="44"/>
      <c r="BD20" s="45"/>
      <c r="BE20" s="188"/>
      <c r="BF20" s="189"/>
      <c r="BG20" s="189"/>
      <c r="BH20" s="192"/>
      <c r="BI20" s="194"/>
      <c r="BJ20" s="192"/>
      <c r="BK20" s="192"/>
      <c r="BL20" s="192"/>
      <c r="BM20" s="192"/>
      <c r="BN20" s="193"/>
      <c r="BO20" s="187"/>
      <c r="BP20" s="44"/>
      <c r="BQ20" s="44"/>
      <c r="BR20" s="44"/>
      <c r="BS20" s="45"/>
      <c r="BT20" s="188"/>
      <c r="BU20" s="189"/>
      <c r="BV20" s="189"/>
      <c r="BW20" s="192"/>
      <c r="BX20" s="194"/>
      <c r="BY20" s="192"/>
      <c r="BZ20" s="192"/>
      <c r="CA20" s="192"/>
      <c r="CB20" s="192"/>
      <c r="CC20" s="193"/>
      <c r="CD20" s="187"/>
      <c r="CE20" s="44"/>
      <c r="CF20" s="44"/>
      <c r="CG20" s="44"/>
      <c r="CH20" s="45"/>
      <c r="CI20" s="188"/>
      <c r="CJ20" s="189"/>
      <c r="CK20" s="189"/>
      <c r="CL20" s="192"/>
      <c r="CM20" s="194"/>
      <c r="CN20" s="192"/>
      <c r="CO20" s="192"/>
      <c r="CP20" s="192"/>
      <c r="CQ20" s="192"/>
      <c r="CR20" s="193"/>
      <c r="CS20"/>
      <c r="CT20"/>
      <c r="CU20"/>
    </row>
    <row r="21" spans="1:123">
      <c r="A21" s="3">
        <v>10</v>
      </c>
      <c r="C21" s="6"/>
      <c r="D21" s="6"/>
      <c r="E21" s="23"/>
      <c r="F21" s="5"/>
      <c r="G21" s="9"/>
      <c r="H21" s="9" t="s">
        <v>33</v>
      </c>
      <c r="I21" s="11" t="e">
        <f>INDEX(J6:J17,MATCH(#REF!,I6:I17,0))</f>
        <v>#REF!</v>
      </c>
      <c r="J21" s="9"/>
      <c r="K21" s="23"/>
      <c r="L21" s="33">
        <v>13</v>
      </c>
      <c r="M21" s="40"/>
      <c r="N21" s="40"/>
      <c r="O21" s="32"/>
      <c r="P21" s="358"/>
      <c r="Q21" s="31"/>
      <c r="R21" s="31"/>
      <c r="S21" s="31"/>
      <c r="T21" s="31"/>
      <c r="U21" s="31"/>
      <c r="V21" s="187"/>
      <c r="W21" s="44"/>
      <c r="X21" s="44"/>
      <c r="Y21" s="44"/>
      <c r="Z21" s="45"/>
      <c r="AA21" s="188"/>
      <c r="AB21" s="189"/>
      <c r="AC21" s="189"/>
      <c r="AD21" s="189"/>
      <c r="AE21" s="190"/>
      <c r="AF21" s="189"/>
      <c r="AG21" s="189"/>
      <c r="AH21" s="189"/>
      <c r="AI21" s="189"/>
      <c r="AJ21" s="191"/>
      <c r="AK21" s="187"/>
      <c r="AL21" s="44"/>
      <c r="AM21" s="44"/>
      <c r="AN21" s="44"/>
      <c r="AO21" s="45"/>
      <c r="AP21" s="188"/>
      <c r="AQ21" s="189"/>
      <c r="AR21" s="189"/>
      <c r="AS21" s="189"/>
      <c r="AT21" s="190"/>
      <c r="AU21" s="189"/>
      <c r="AV21" s="189"/>
      <c r="AW21" s="189"/>
      <c r="AX21" s="189"/>
      <c r="AY21" s="191"/>
      <c r="AZ21" s="187"/>
      <c r="BA21" s="44"/>
      <c r="BB21" s="44"/>
      <c r="BC21" s="44"/>
      <c r="BD21" s="45"/>
      <c r="BE21" s="188"/>
      <c r="BF21" s="189"/>
      <c r="BG21" s="189"/>
      <c r="BH21" s="189"/>
      <c r="BI21" s="190"/>
      <c r="BJ21" s="189"/>
      <c r="BK21" s="189"/>
      <c r="BL21" s="189"/>
      <c r="BM21" s="189"/>
      <c r="BN21" s="191"/>
      <c r="BO21" s="187"/>
      <c r="BP21" s="44"/>
      <c r="BQ21" s="44"/>
      <c r="BR21" s="44"/>
      <c r="BS21" s="45"/>
      <c r="BT21" s="188"/>
      <c r="BU21" s="189"/>
      <c r="BV21" s="189"/>
      <c r="BW21" s="189"/>
      <c r="BX21" s="190"/>
      <c r="BY21" s="189"/>
      <c r="BZ21" s="189"/>
      <c r="CA21" s="189"/>
      <c r="CB21" s="189"/>
      <c r="CC21" s="191"/>
      <c r="CD21" s="187"/>
      <c r="CE21" s="44"/>
      <c r="CF21" s="44"/>
      <c r="CG21" s="44"/>
      <c r="CH21" s="45"/>
      <c r="CI21" s="188"/>
      <c r="CJ21" s="189"/>
      <c r="CK21" s="189"/>
      <c r="CL21" s="189"/>
      <c r="CM21" s="190"/>
      <c r="CN21" s="189"/>
      <c r="CO21" s="189"/>
      <c r="CP21" s="189"/>
      <c r="CQ21" s="189"/>
      <c r="CR21" s="191"/>
      <c r="CS21"/>
      <c r="CT21"/>
      <c r="CU21"/>
    </row>
    <row r="22" spans="1:123">
      <c r="A22" s="3"/>
      <c r="B22" s="21" t="s">
        <v>29</v>
      </c>
      <c r="C22" s="6"/>
      <c r="D22" s="6"/>
      <c r="E22" s="22"/>
      <c r="F22" s="5"/>
      <c r="G22" s="10"/>
      <c r="H22" s="9" t="s">
        <v>32</v>
      </c>
      <c r="I22" s="11" t="e">
        <f>+I24-I23+1</f>
        <v>#REF!</v>
      </c>
      <c r="J22" s="10"/>
      <c r="K22" s="22"/>
      <c r="L22" s="33">
        <v>14</v>
      </c>
      <c r="M22" s="40"/>
      <c r="N22" s="40"/>
      <c r="O22" s="32"/>
      <c r="P22" s="358"/>
      <c r="Q22" s="31"/>
      <c r="R22" s="31"/>
      <c r="S22" s="31"/>
      <c r="T22" s="31"/>
      <c r="U22" s="31"/>
      <c r="V22" s="187"/>
      <c r="W22" s="44"/>
      <c r="X22" s="44"/>
      <c r="Y22" s="44"/>
      <c r="Z22" s="45"/>
      <c r="AA22" s="188"/>
      <c r="AB22" s="189"/>
      <c r="AC22" s="189"/>
      <c r="AD22" s="192"/>
      <c r="AE22" s="194"/>
      <c r="AF22" s="192"/>
      <c r="AG22" s="192"/>
      <c r="AH22" s="192"/>
      <c r="AI22" s="192"/>
      <c r="AJ22" s="193"/>
      <c r="AK22" s="187"/>
      <c r="AL22" s="44"/>
      <c r="AM22" s="44"/>
      <c r="AN22" s="44"/>
      <c r="AO22" s="45"/>
      <c r="AP22" s="188"/>
      <c r="AQ22" s="189"/>
      <c r="AR22" s="189"/>
      <c r="AS22" s="192"/>
      <c r="AT22" s="194"/>
      <c r="AU22" s="192"/>
      <c r="AV22" s="192"/>
      <c r="AW22" s="192"/>
      <c r="AX22" s="192"/>
      <c r="AY22" s="193"/>
      <c r="AZ22" s="187"/>
      <c r="BA22" s="44"/>
      <c r="BB22" s="44"/>
      <c r="BC22" s="44"/>
      <c r="BD22" s="45"/>
      <c r="BE22" s="188"/>
      <c r="BF22" s="189"/>
      <c r="BG22" s="189"/>
      <c r="BH22" s="192"/>
      <c r="BI22" s="194"/>
      <c r="BJ22" s="192"/>
      <c r="BK22" s="192"/>
      <c r="BL22" s="192"/>
      <c r="BM22" s="192"/>
      <c r="BN22" s="193"/>
      <c r="BO22" s="187"/>
      <c r="BP22" s="44"/>
      <c r="BQ22" s="44"/>
      <c r="BR22" s="44"/>
      <c r="BS22" s="45"/>
      <c r="BT22" s="188"/>
      <c r="BU22" s="189"/>
      <c r="BV22" s="189"/>
      <c r="BW22" s="192"/>
      <c r="BX22" s="194"/>
      <c r="BY22" s="192"/>
      <c r="BZ22" s="192"/>
      <c r="CA22" s="192"/>
      <c r="CB22" s="192"/>
      <c r="CC22" s="193"/>
      <c r="CD22" s="187"/>
      <c r="CE22" s="44"/>
      <c r="CF22" s="44"/>
      <c r="CG22" s="44"/>
      <c r="CH22" s="45"/>
      <c r="CI22" s="188"/>
      <c r="CJ22" s="189"/>
      <c r="CK22" s="189"/>
      <c r="CL22" s="192"/>
      <c r="CM22" s="194"/>
      <c r="CN22" s="192"/>
      <c r="CO22" s="192"/>
      <c r="CP22" s="192"/>
      <c r="CQ22" s="192"/>
      <c r="CR22" s="193"/>
      <c r="CS22"/>
      <c r="CT22"/>
      <c r="CU22"/>
    </row>
    <row r="23" spans="1:123">
      <c r="A23" s="3">
        <v>1</v>
      </c>
      <c r="B23" s="6" t="s">
        <v>2</v>
      </c>
      <c r="C23" s="6" t="s">
        <v>23</v>
      </c>
      <c r="D23" s="6"/>
      <c r="E23" s="22"/>
      <c r="F23" s="5"/>
      <c r="G23" s="300"/>
      <c r="H23" s="9" t="s">
        <v>37</v>
      </c>
      <c r="I23" s="301" t="e">
        <f>IF($H$25=12,DATE(#REF!,1,1),DATE(#REF!,2,1))</f>
        <v>#REF!</v>
      </c>
      <c r="J23" s="10"/>
      <c r="K23" s="26"/>
      <c r="L23" s="33">
        <v>15</v>
      </c>
      <c r="M23" s="40"/>
      <c r="N23" s="40"/>
      <c r="O23" s="32"/>
      <c r="P23" s="358"/>
      <c r="Q23" s="31"/>
      <c r="R23" s="31"/>
      <c r="S23" s="31"/>
      <c r="T23" s="31"/>
      <c r="U23" s="31"/>
      <c r="V23" s="187"/>
      <c r="W23" s="44"/>
      <c r="X23" s="44"/>
      <c r="Y23" s="44"/>
      <c r="Z23" s="45"/>
      <c r="AA23" s="188"/>
      <c r="AB23" s="189"/>
      <c r="AC23" s="189"/>
      <c r="AD23" s="192"/>
      <c r="AE23" s="194"/>
      <c r="AF23" s="192"/>
      <c r="AG23" s="192"/>
      <c r="AH23" s="192"/>
      <c r="AI23" s="192"/>
      <c r="AJ23" s="193"/>
      <c r="AK23" s="187"/>
      <c r="AL23" s="44"/>
      <c r="AM23" s="44"/>
      <c r="AN23" s="44"/>
      <c r="AO23" s="45"/>
      <c r="AP23" s="188"/>
      <c r="AQ23" s="189"/>
      <c r="AR23" s="189"/>
      <c r="AS23" s="192"/>
      <c r="AT23" s="194"/>
      <c r="AU23" s="192"/>
      <c r="AV23" s="192"/>
      <c r="AW23" s="192"/>
      <c r="AX23" s="192"/>
      <c r="AY23" s="193"/>
      <c r="AZ23" s="187"/>
      <c r="BA23" s="44"/>
      <c r="BB23" s="44"/>
      <c r="BC23" s="44"/>
      <c r="BD23" s="45"/>
      <c r="BE23" s="188"/>
      <c r="BF23" s="189"/>
      <c r="BG23" s="189"/>
      <c r="BH23" s="192"/>
      <c r="BI23" s="194"/>
      <c r="BJ23" s="192"/>
      <c r="BK23" s="192"/>
      <c r="BL23" s="192"/>
      <c r="BM23" s="192"/>
      <c r="BN23" s="193"/>
      <c r="BO23" s="187"/>
      <c r="BP23" s="44"/>
      <c r="BQ23" s="44"/>
      <c r="BR23" s="44"/>
      <c r="BS23" s="45"/>
      <c r="BT23" s="188"/>
      <c r="BU23" s="189"/>
      <c r="BV23" s="189"/>
      <c r="BW23" s="192"/>
      <c r="BX23" s="194"/>
      <c r="BY23" s="192"/>
      <c r="BZ23" s="192"/>
      <c r="CA23" s="192"/>
      <c r="CB23" s="192"/>
      <c r="CC23" s="193"/>
      <c r="CD23" s="187"/>
      <c r="CE23" s="44"/>
      <c r="CF23" s="44"/>
      <c r="CG23" s="44"/>
      <c r="CH23" s="45"/>
      <c r="CI23" s="188"/>
      <c r="CJ23" s="189"/>
      <c r="CK23" s="189"/>
      <c r="CL23" s="192"/>
      <c r="CM23" s="194"/>
      <c r="CN23" s="192"/>
      <c r="CO23" s="192"/>
      <c r="CP23" s="192"/>
      <c r="CQ23" s="192"/>
      <c r="CR23" s="193"/>
      <c r="CS23"/>
      <c r="CT23"/>
      <c r="CU23"/>
    </row>
    <row r="24" spans="1:123">
      <c r="A24" s="3">
        <v>2</v>
      </c>
      <c r="B24" s="6" t="s">
        <v>39</v>
      </c>
      <c r="C24" s="6" t="s">
        <v>24</v>
      </c>
      <c r="D24" s="6"/>
      <c r="E24" s="22"/>
      <c r="F24" s="5"/>
      <c r="G24" s="36"/>
      <c r="H24" s="9" t="s">
        <v>30</v>
      </c>
      <c r="I24" s="301" t="e">
        <f>IF($H$25=12,DATE(#REF!,INT(RIGHT(#REF!,2))+1,0),DATE(#REF!,INT(RIGHT(#REF!,2))+2,0))</f>
        <v>#REF!</v>
      </c>
      <c r="J24" s="9"/>
      <c r="K24" s="26"/>
      <c r="L24" s="33">
        <v>16</v>
      </c>
      <c r="M24" s="40"/>
      <c r="N24" s="40"/>
      <c r="O24" s="32"/>
      <c r="P24" s="358"/>
      <c r="Q24" s="31"/>
      <c r="R24" s="31"/>
      <c r="S24" s="31"/>
      <c r="T24" s="31"/>
      <c r="U24" s="31"/>
      <c r="V24" s="187"/>
      <c r="W24" s="44"/>
      <c r="X24" s="44"/>
      <c r="Y24" s="44"/>
      <c r="Z24" s="45"/>
      <c r="AA24" s="188"/>
      <c r="AB24" s="189"/>
      <c r="AC24" s="189"/>
      <c r="AD24" s="192"/>
      <c r="AE24" s="194"/>
      <c r="AF24" s="192"/>
      <c r="AG24" s="192"/>
      <c r="AH24" s="192"/>
      <c r="AI24" s="192"/>
      <c r="AJ24" s="193"/>
      <c r="AK24" s="187"/>
      <c r="AL24" s="44"/>
      <c r="AM24" s="44"/>
      <c r="AN24" s="44"/>
      <c r="AO24" s="45"/>
      <c r="AP24" s="188"/>
      <c r="AQ24" s="189"/>
      <c r="AR24" s="189"/>
      <c r="AS24" s="192"/>
      <c r="AT24" s="194"/>
      <c r="AU24" s="192"/>
      <c r="AV24" s="192"/>
      <c r="AW24" s="192"/>
      <c r="AX24" s="192"/>
      <c r="AY24" s="193"/>
      <c r="AZ24" s="187"/>
      <c r="BA24" s="44"/>
      <c r="BB24" s="44"/>
      <c r="BC24" s="44"/>
      <c r="BD24" s="45"/>
      <c r="BE24" s="188"/>
      <c r="BF24" s="189"/>
      <c r="BG24" s="189"/>
      <c r="BH24" s="192"/>
      <c r="BI24" s="194"/>
      <c r="BJ24" s="192"/>
      <c r="BK24" s="192"/>
      <c r="BL24" s="192"/>
      <c r="BM24" s="192"/>
      <c r="BN24" s="193"/>
      <c r="BO24" s="187"/>
      <c r="BP24" s="44"/>
      <c r="BQ24" s="44"/>
      <c r="BR24" s="44"/>
      <c r="BS24" s="45"/>
      <c r="BT24" s="188"/>
      <c r="BU24" s="189"/>
      <c r="BV24" s="189"/>
      <c r="BW24" s="192"/>
      <c r="BX24" s="194"/>
      <c r="BY24" s="192"/>
      <c r="BZ24" s="192"/>
      <c r="CA24" s="192"/>
      <c r="CB24" s="192"/>
      <c r="CC24" s="193"/>
      <c r="CD24" s="187"/>
      <c r="CE24" s="44"/>
      <c r="CF24" s="44"/>
      <c r="CG24" s="44"/>
      <c r="CH24" s="45"/>
      <c r="CI24" s="188"/>
      <c r="CJ24" s="189"/>
      <c r="CK24" s="189"/>
      <c r="CL24" s="192"/>
      <c r="CM24" s="194"/>
      <c r="CN24" s="192"/>
      <c r="CO24" s="192"/>
      <c r="CP24" s="192"/>
      <c r="CQ24" s="192"/>
      <c r="CR24" s="193"/>
      <c r="CS24"/>
      <c r="CT24"/>
      <c r="CU24"/>
    </row>
    <row r="25" spans="1:123">
      <c r="A25" s="3">
        <v>3</v>
      </c>
      <c r="B25" s="6" t="s">
        <v>49</v>
      </c>
      <c r="C25" s="6" t="s">
        <v>41</v>
      </c>
      <c r="D25" s="6"/>
      <c r="E25" s="22"/>
      <c r="F25" s="5"/>
      <c r="G25" s="36"/>
      <c r="H25" s="36" t="e">
        <f>IF(#REF!&lt;2012,IF(C29="BT",12,1),12)</f>
        <v>#REF!</v>
      </c>
      <c r="I25" s="11" t="s">
        <v>3</v>
      </c>
      <c r="J25" s="10"/>
      <c r="K25" s="26"/>
      <c r="L25" s="33">
        <v>17</v>
      </c>
      <c r="M25" s="40"/>
      <c r="N25" s="40"/>
      <c r="O25" s="32"/>
      <c r="P25" s="358"/>
      <c r="Q25" s="31"/>
      <c r="R25" s="31"/>
      <c r="S25" s="31"/>
      <c r="T25" s="31"/>
      <c r="U25" s="31"/>
      <c r="V25" s="187"/>
      <c r="W25" s="44"/>
      <c r="X25" s="44"/>
      <c r="Y25" s="44"/>
      <c r="Z25" s="45"/>
      <c r="AA25" s="188"/>
      <c r="AB25" s="189"/>
      <c r="AC25" s="189"/>
      <c r="AD25" s="192"/>
      <c r="AE25" s="194"/>
      <c r="AF25" s="192"/>
      <c r="AG25" s="192"/>
      <c r="AH25" s="192"/>
      <c r="AI25" s="192"/>
      <c r="AJ25" s="193"/>
      <c r="AK25" s="187"/>
      <c r="AL25" s="44"/>
      <c r="AM25" s="44"/>
      <c r="AN25" s="44"/>
      <c r="AO25" s="45"/>
      <c r="AP25" s="188"/>
      <c r="AQ25" s="189"/>
      <c r="AR25" s="189"/>
      <c r="AS25" s="192"/>
      <c r="AT25" s="194"/>
      <c r="AU25" s="192"/>
      <c r="AV25" s="192"/>
      <c r="AW25" s="192"/>
      <c r="AX25" s="192"/>
      <c r="AY25" s="193"/>
      <c r="AZ25" s="187"/>
      <c r="BA25" s="44"/>
      <c r="BB25" s="44"/>
      <c r="BC25" s="44"/>
      <c r="BD25" s="45"/>
      <c r="BE25" s="188"/>
      <c r="BF25" s="189"/>
      <c r="BG25" s="189"/>
      <c r="BH25" s="192"/>
      <c r="BI25" s="194"/>
      <c r="BJ25" s="192"/>
      <c r="BK25" s="192"/>
      <c r="BL25" s="192"/>
      <c r="BM25" s="192"/>
      <c r="BN25" s="193"/>
      <c r="BO25" s="187"/>
      <c r="BP25" s="44"/>
      <c r="BQ25" s="44"/>
      <c r="BR25" s="44"/>
      <c r="BS25" s="45"/>
      <c r="BT25" s="188"/>
      <c r="BU25" s="189"/>
      <c r="BV25" s="189"/>
      <c r="BW25" s="192"/>
      <c r="BX25" s="194"/>
      <c r="BY25" s="192"/>
      <c r="BZ25" s="192"/>
      <c r="CA25" s="192"/>
      <c r="CB25" s="192"/>
      <c r="CC25" s="193"/>
      <c r="CD25" s="187"/>
      <c r="CE25" s="44"/>
      <c r="CF25" s="44"/>
      <c r="CG25" s="44"/>
      <c r="CH25" s="45"/>
      <c r="CI25" s="188"/>
      <c r="CJ25" s="189"/>
      <c r="CK25" s="189"/>
      <c r="CL25" s="192"/>
      <c r="CM25" s="194"/>
      <c r="CN25" s="192"/>
      <c r="CO25" s="192"/>
      <c r="CP25" s="192"/>
      <c r="CQ25" s="192"/>
      <c r="CR25" s="193"/>
      <c r="CS25"/>
      <c r="CT25"/>
      <c r="CU25"/>
    </row>
    <row r="26" spans="1:123">
      <c r="A26" s="3">
        <v>4</v>
      </c>
      <c r="B26" s="6" t="s">
        <v>48</v>
      </c>
      <c r="C26" s="6" t="s">
        <v>42</v>
      </c>
      <c r="D26" s="6"/>
      <c r="E26" s="22"/>
      <c r="F26" s="5"/>
      <c r="G26" s="11"/>
      <c r="H26" s="28" t="s">
        <v>91</v>
      </c>
      <c r="I26" s="301" t="e">
        <f>IF($H$25=12,DATE(#REF!,13,0),DATE(#REF!+1,2,0))</f>
        <v>#REF!</v>
      </c>
      <c r="J26" s="9"/>
      <c r="K26" s="26"/>
      <c r="L26" s="33">
        <v>18</v>
      </c>
      <c r="M26" s="40"/>
      <c r="N26" s="40"/>
      <c r="O26" s="32"/>
      <c r="P26" s="358"/>
      <c r="Q26" s="31"/>
      <c r="R26" s="31"/>
      <c r="S26" s="31"/>
      <c r="T26" s="31"/>
      <c r="U26" s="31"/>
      <c r="V26" s="187"/>
      <c r="W26" s="44"/>
      <c r="X26" s="44"/>
      <c r="Y26" s="44"/>
      <c r="Z26" s="45"/>
      <c r="AA26" s="188"/>
      <c r="AB26" s="189"/>
      <c r="AC26" s="189"/>
      <c r="AD26" s="189"/>
      <c r="AE26" s="190"/>
      <c r="AF26" s="189"/>
      <c r="AG26" s="189"/>
      <c r="AH26" s="189"/>
      <c r="AI26" s="189"/>
      <c r="AJ26" s="191"/>
      <c r="AK26" s="187"/>
      <c r="AL26" s="44"/>
      <c r="AM26" s="44"/>
      <c r="AN26" s="44"/>
      <c r="AO26" s="45"/>
      <c r="AP26" s="188"/>
      <c r="AQ26" s="189"/>
      <c r="AR26" s="189"/>
      <c r="AS26" s="189"/>
      <c r="AT26" s="190"/>
      <c r="AU26" s="189"/>
      <c r="AV26" s="189"/>
      <c r="AW26" s="189"/>
      <c r="AX26" s="189"/>
      <c r="AY26" s="191"/>
      <c r="AZ26" s="187"/>
      <c r="BA26" s="44"/>
      <c r="BB26" s="44"/>
      <c r="BC26" s="44"/>
      <c r="BD26" s="45"/>
      <c r="BE26" s="188"/>
      <c r="BF26" s="189"/>
      <c r="BG26" s="189"/>
      <c r="BH26" s="189"/>
      <c r="BI26" s="190"/>
      <c r="BJ26" s="189"/>
      <c r="BK26" s="189"/>
      <c r="BL26" s="189"/>
      <c r="BM26" s="189"/>
      <c r="BN26" s="191"/>
      <c r="BO26" s="187"/>
      <c r="BP26" s="44"/>
      <c r="BQ26" s="44"/>
      <c r="BR26" s="44"/>
      <c r="BS26" s="45"/>
      <c r="BT26" s="188"/>
      <c r="BU26" s="189"/>
      <c r="BV26" s="189"/>
      <c r="BW26" s="189"/>
      <c r="BX26" s="190"/>
      <c r="BY26" s="189"/>
      <c r="BZ26" s="189"/>
      <c r="CA26" s="189"/>
      <c r="CB26" s="189"/>
      <c r="CC26" s="191"/>
      <c r="CD26" s="187"/>
      <c r="CE26" s="44"/>
      <c r="CF26" s="44"/>
      <c r="CG26" s="44"/>
      <c r="CH26" s="45"/>
      <c r="CI26" s="188"/>
      <c r="CJ26" s="189"/>
      <c r="CK26" s="189"/>
      <c r="CL26" s="189"/>
      <c r="CM26" s="190"/>
      <c r="CN26" s="189"/>
      <c r="CO26" s="189"/>
      <c r="CP26" s="189"/>
      <c r="CQ26" s="189"/>
      <c r="CR26" s="191"/>
      <c r="CS26"/>
      <c r="CT26"/>
      <c r="CU26"/>
    </row>
    <row r="27" spans="1:123">
      <c r="A27" s="3">
        <v>5</v>
      </c>
      <c r="B27" s="6"/>
      <c r="C27" s="6"/>
      <c r="D27" s="6"/>
      <c r="E27" s="22"/>
      <c r="F27"/>
      <c r="G27" s="36"/>
      <c r="H27" s="302"/>
      <c r="I27" s="302"/>
      <c r="J27" s="302"/>
      <c r="K27" s="26"/>
      <c r="L27" s="33">
        <v>19</v>
      </c>
      <c r="M27" s="40"/>
      <c r="N27" s="40"/>
      <c r="O27" s="32"/>
      <c r="P27" s="358"/>
      <c r="Q27" s="31"/>
      <c r="R27" s="31"/>
      <c r="S27" s="31"/>
      <c r="T27" s="31"/>
      <c r="U27" s="31"/>
      <c r="V27" s="187"/>
      <c r="W27" s="44"/>
      <c r="X27" s="44"/>
      <c r="Y27" s="44"/>
      <c r="Z27" s="45"/>
      <c r="AA27" s="188"/>
      <c r="AB27" s="189"/>
      <c r="AC27" s="189"/>
      <c r="AD27" s="189"/>
      <c r="AE27" s="190"/>
      <c r="AF27" s="189"/>
      <c r="AG27" s="189"/>
      <c r="AH27" s="189"/>
      <c r="AI27" s="189"/>
      <c r="AJ27" s="191"/>
      <c r="AK27" s="187"/>
      <c r="AL27" s="44"/>
      <c r="AM27" s="44"/>
      <c r="AN27" s="44"/>
      <c r="AO27" s="45"/>
      <c r="AP27" s="188"/>
      <c r="AQ27" s="189"/>
      <c r="AR27" s="189"/>
      <c r="AS27" s="189"/>
      <c r="AT27" s="190"/>
      <c r="AU27" s="189"/>
      <c r="AV27" s="189"/>
      <c r="AW27" s="189"/>
      <c r="AX27" s="189"/>
      <c r="AY27" s="191"/>
      <c r="AZ27" s="187"/>
      <c r="BA27" s="44"/>
      <c r="BB27" s="44"/>
      <c r="BC27" s="44"/>
      <c r="BD27" s="45"/>
      <c r="BE27" s="188"/>
      <c r="BF27" s="189"/>
      <c r="BG27" s="189"/>
      <c r="BH27" s="189"/>
      <c r="BI27" s="190"/>
      <c r="BJ27" s="189"/>
      <c r="BK27" s="189"/>
      <c r="BL27" s="189"/>
      <c r="BM27" s="189"/>
      <c r="BN27" s="191"/>
      <c r="BO27" s="187"/>
      <c r="BP27" s="44"/>
      <c r="BQ27" s="44"/>
      <c r="BR27" s="44"/>
      <c r="BS27" s="45"/>
      <c r="BT27" s="188"/>
      <c r="BU27" s="189"/>
      <c r="BV27" s="189"/>
      <c r="BW27" s="189"/>
      <c r="BX27" s="190"/>
      <c r="BY27" s="189"/>
      <c r="BZ27" s="189"/>
      <c r="CA27" s="189"/>
      <c r="CB27" s="189"/>
      <c r="CC27" s="191"/>
      <c r="CD27" s="187"/>
      <c r="CE27" s="44"/>
      <c r="CF27" s="44"/>
      <c r="CG27" s="44"/>
      <c r="CH27" s="45"/>
      <c r="CI27" s="188"/>
      <c r="CJ27" s="189"/>
      <c r="CK27" s="189"/>
      <c r="CL27" s="189"/>
      <c r="CM27" s="190"/>
      <c r="CN27" s="189"/>
      <c r="CO27" s="189"/>
      <c r="CP27" s="189"/>
      <c r="CQ27" s="189"/>
      <c r="CR27" s="191"/>
      <c r="CS27"/>
      <c r="CT27"/>
      <c r="CU27"/>
    </row>
    <row r="28" spans="1:123">
      <c r="A28" s="3">
        <v>6</v>
      </c>
      <c r="E28" s="22"/>
      <c r="F28" s="5"/>
      <c r="G28" s="303" t="e">
        <f>IF(#REF!-1&lt;2012,IF(C29="BT",12,1),12)</f>
        <v>#REF!</v>
      </c>
      <c r="H28" s="14" t="s">
        <v>14</v>
      </c>
      <c r="I28" s="9"/>
      <c r="J28" s="9"/>
      <c r="K28" s="22"/>
      <c r="L28" s="33">
        <v>20</v>
      </c>
      <c r="M28" s="40"/>
      <c r="N28" s="40"/>
      <c r="O28" s="32"/>
      <c r="P28" s="358"/>
      <c r="Q28" s="31"/>
      <c r="R28" s="31"/>
      <c r="S28" s="31"/>
      <c r="T28" s="31"/>
      <c r="U28" s="31"/>
      <c r="V28" s="187"/>
      <c r="W28" s="44"/>
      <c r="X28" s="44"/>
      <c r="Y28" s="44"/>
      <c r="Z28" s="45"/>
      <c r="AA28" s="188"/>
      <c r="AB28" s="189"/>
      <c r="AC28" s="189"/>
      <c r="AD28" s="192"/>
      <c r="AE28" s="194"/>
      <c r="AF28" s="192"/>
      <c r="AG28" s="192"/>
      <c r="AH28" s="192"/>
      <c r="AI28" s="192"/>
      <c r="AJ28" s="193"/>
      <c r="AK28" s="187"/>
      <c r="AL28" s="44"/>
      <c r="AM28" s="44"/>
      <c r="AN28" s="44"/>
      <c r="AO28" s="45"/>
      <c r="AP28" s="188"/>
      <c r="AQ28" s="189"/>
      <c r="AR28" s="189"/>
      <c r="AS28" s="192"/>
      <c r="AT28" s="194"/>
      <c r="AU28" s="192"/>
      <c r="AV28" s="192"/>
      <c r="AW28" s="192"/>
      <c r="AX28" s="192"/>
      <c r="AY28" s="193"/>
      <c r="AZ28" s="187"/>
      <c r="BA28" s="44"/>
      <c r="BB28" s="44"/>
      <c r="BC28" s="44"/>
      <c r="BD28" s="45"/>
      <c r="BE28" s="188"/>
      <c r="BF28" s="189"/>
      <c r="BG28" s="189"/>
      <c r="BH28" s="192"/>
      <c r="BI28" s="194"/>
      <c r="BJ28" s="192"/>
      <c r="BK28" s="192"/>
      <c r="BL28" s="192"/>
      <c r="BM28" s="192"/>
      <c r="BN28" s="193"/>
      <c r="BO28" s="187"/>
      <c r="BP28" s="44"/>
      <c r="BQ28" s="44"/>
      <c r="BR28" s="44"/>
      <c r="BS28" s="45"/>
      <c r="BT28" s="188"/>
      <c r="BU28" s="189"/>
      <c r="BV28" s="189"/>
      <c r="BW28" s="192"/>
      <c r="BX28" s="194"/>
      <c r="BY28" s="192"/>
      <c r="BZ28" s="192"/>
      <c r="CA28" s="192"/>
      <c r="CB28" s="192"/>
      <c r="CC28" s="193"/>
      <c r="CD28" s="187"/>
      <c r="CE28" s="44"/>
      <c r="CF28" s="44"/>
      <c r="CG28" s="44"/>
      <c r="CH28" s="45"/>
      <c r="CI28" s="188"/>
      <c r="CJ28" s="189"/>
      <c r="CK28" s="189"/>
      <c r="CL28" s="192"/>
      <c r="CM28" s="194"/>
      <c r="CN28" s="192"/>
      <c r="CO28" s="192"/>
      <c r="CP28" s="192"/>
      <c r="CQ28" s="192"/>
      <c r="CR28" s="193"/>
      <c r="CS28"/>
      <c r="CT28"/>
      <c r="CU28"/>
    </row>
    <row r="29" spans="1:123">
      <c r="A29" s="3"/>
      <c r="B29" s="21" t="s">
        <v>40</v>
      </c>
      <c r="C29" s="34" t="e">
        <f ca="1">INDEX(C30:C36,MATCH(#REF!,SC_Groups,0))</f>
        <v>#REF!</v>
      </c>
      <c r="D29" s="35" t="e">
        <f ca="1">INDEX(D30:D36,MATCH(#REF!,SC_Groups,0))</f>
        <v>#REF!</v>
      </c>
      <c r="E29" s="22"/>
      <c r="F29" s="5"/>
      <c r="G29" s="10"/>
      <c r="H29" s="9" t="s">
        <v>15</v>
      </c>
      <c r="I29" s="301" t="e">
        <f>IF($G$28=12,DATE(#REF!-1,1,1),DATE(#REF!-1,2,1))</f>
        <v>#REF!</v>
      </c>
      <c r="J29" s="9"/>
      <c r="K29" s="22"/>
      <c r="L29" s="33">
        <v>21</v>
      </c>
      <c r="M29" s="40"/>
      <c r="N29" s="40"/>
      <c r="O29" s="32"/>
      <c r="P29" s="358"/>
      <c r="Q29" s="31"/>
      <c r="R29" s="31"/>
      <c r="S29" s="31"/>
      <c r="T29" s="31"/>
      <c r="U29" s="31"/>
      <c r="V29" s="187"/>
      <c r="W29" s="44"/>
      <c r="X29" s="44"/>
      <c r="Y29" s="44"/>
      <c r="Z29" s="45"/>
      <c r="AA29" s="188"/>
      <c r="AB29" s="189"/>
      <c r="AC29" s="189"/>
      <c r="AD29" s="192"/>
      <c r="AE29" s="194"/>
      <c r="AF29" s="192"/>
      <c r="AG29" s="192"/>
      <c r="AH29" s="192"/>
      <c r="AI29" s="192"/>
      <c r="AJ29" s="193"/>
      <c r="AK29" s="187"/>
      <c r="AL29" s="44"/>
      <c r="AM29" s="44"/>
      <c r="AN29" s="44"/>
      <c r="AO29" s="45"/>
      <c r="AP29" s="188"/>
      <c r="AQ29" s="189"/>
      <c r="AR29" s="189"/>
      <c r="AS29" s="192"/>
      <c r="AT29" s="194"/>
      <c r="AU29" s="192"/>
      <c r="AV29" s="192"/>
      <c r="AW29" s="192"/>
      <c r="AX29" s="192"/>
      <c r="AY29" s="193"/>
      <c r="AZ29" s="187"/>
      <c r="BA29" s="44"/>
      <c r="BB29" s="44"/>
      <c r="BC29" s="44"/>
      <c r="BD29" s="45"/>
      <c r="BE29" s="188"/>
      <c r="BF29" s="189"/>
      <c r="BG29" s="189"/>
      <c r="BH29" s="192"/>
      <c r="BI29" s="194"/>
      <c r="BJ29" s="192"/>
      <c r="BK29" s="192"/>
      <c r="BL29" s="192"/>
      <c r="BM29" s="192"/>
      <c r="BN29" s="193"/>
      <c r="BO29" s="187"/>
      <c r="BP29" s="44"/>
      <c r="BQ29" s="44"/>
      <c r="BR29" s="44"/>
      <c r="BS29" s="45"/>
      <c r="BT29" s="188"/>
      <c r="BU29" s="189"/>
      <c r="BV29" s="189"/>
      <c r="BW29" s="192"/>
      <c r="BX29" s="194"/>
      <c r="BY29" s="192"/>
      <c r="BZ29" s="192"/>
      <c r="CA29" s="192"/>
      <c r="CB29" s="192"/>
      <c r="CC29" s="193"/>
      <c r="CD29" s="187"/>
      <c r="CE29" s="44"/>
      <c r="CF29" s="44"/>
      <c r="CG29" s="44"/>
      <c r="CH29" s="45"/>
      <c r="CI29" s="188"/>
      <c r="CJ29" s="189"/>
      <c r="CK29" s="189"/>
      <c r="CL29" s="192"/>
      <c r="CM29" s="194"/>
      <c r="CN29" s="192"/>
      <c r="CO29" s="192"/>
      <c r="CP29" s="192"/>
      <c r="CQ29" s="192"/>
      <c r="CR29" s="193"/>
      <c r="CS29"/>
      <c r="CT29"/>
      <c r="CU29"/>
    </row>
    <row r="30" spans="1:123">
      <c r="A30" s="3">
        <v>1</v>
      </c>
      <c r="B30" s="6" t="s">
        <v>207</v>
      </c>
      <c r="C30" s="36" t="s">
        <v>209</v>
      </c>
      <c r="D30" s="37" t="s">
        <v>210</v>
      </c>
      <c r="E30" s="22"/>
      <c r="F30" s="5"/>
      <c r="G30" s="9"/>
      <c r="H30" s="9" t="s">
        <v>16</v>
      </c>
      <c r="I30" s="301" t="e">
        <f>IF($G$28=12,DATE(#REF!-1,INT(RIGHT(#REF!,2))+1,0),DATE(#REF!-1,INT(RIGHT(#REF!,2))+2,0))</f>
        <v>#REF!</v>
      </c>
      <c r="J30" s="9"/>
      <c r="K30" s="22"/>
      <c r="L30" s="33">
        <v>22</v>
      </c>
      <c r="M30" s="40"/>
      <c r="N30" s="40"/>
      <c r="O30" s="32"/>
      <c r="P30" s="358"/>
      <c r="Q30" s="31"/>
      <c r="R30" s="31"/>
      <c r="S30" s="31"/>
      <c r="T30" s="31"/>
      <c r="U30" s="31"/>
      <c r="V30" s="187"/>
      <c r="W30" s="44"/>
      <c r="X30" s="44"/>
      <c r="Y30" s="44"/>
      <c r="Z30" s="45"/>
      <c r="AA30" s="188"/>
      <c r="AB30" s="189"/>
      <c r="AC30" s="189"/>
      <c r="AD30" s="192"/>
      <c r="AE30" s="194"/>
      <c r="AF30" s="192"/>
      <c r="AG30" s="192"/>
      <c r="AH30" s="192"/>
      <c r="AI30" s="192"/>
      <c r="AJ30" s="193"/>
      <c r="AK30" s="187"/>
      <c r="AL30" s="44"/>
      <c r="AM30" s="44"/>
      <c r="AN30" s="44"/>
      <c r="AO30" s="45"/>
      <c r="AP30" s="188"/>
      <c r="AQ30" s="189"/>
      <c r="AR30" s="189"/>
      <c r="AS30" s="192"/>
      <c r="AT30" s="194"/>
      <c r="AU30" s="192"/>
      <c r="AV30" s="192"/>
      <c r="AW30" s="192"/>
      <c r="AX30" s="192"/>
      <c r="AY30" s="193"/>
      <c r="AZ30" s="187"/>
      <c r="BA30" s="44"/>
      <c r="BB30" s="44"/>
      <c r="BC30" s="44"/>
      <c r="BD30" s="45"/>
      <c r="BE30" s="188"/>
      <c r="BF30" s="189"/>
      <c r="BG30" s="189"/>
      <c r="BH30" s="192"/>
      <c r="BI30" s="194"/>
      <c r="BJ30" s="192"/>
      <c r="BK30" s="192"/>
      <c r="BL30" s="192"/>
      <c r="BM30" s="192"/>
      <c r="BN30" s="193"/>
      <c r="BO30" s="187"/>
      <c r="BP30" s="44"/>
      <c r="BQ30" s="44"/>
      <c r="BR30" s="44"/>
      <c r="BS30" s="45"/>
      <c r="BT30" s="188"/>
      <c r="BU30" s="189"/>
      <c r="BV30" s="189"/>
      <c r="BW30" s="192"/>
      <c r="BX30" s="194"/>
      <c r="BY30" s="192"/>
      <c r="BZ30" s="192"/>
      <c r="CA30" s="192"/>
      <c r="CB30" s="192"/>
      <c r="CC30" s="193"/>
      <c r="CD30" s="187"/>
      <c r="CE30" s="44"/>
      <c r="CF30" s="44"/>
      <c r="CG30" s="44"/>
      <c r="CH30" s="45"/>
      <c r="CI30" s="188"/>
      <c r="CJ30" s="189"/>
      <c r="CK30" s="189"/>
      <c r="CL30" s="192"/>
      <c r="CM30" s="194"/>
      <c r="CN30" s="192"/>
      <c r="CO30" s="192"/>
      <c r="CP30" s="192"/>
      <c r="CQ30" s="192"/>
      <c r="CR30" s="193"/>
      <c r="CS30"/>
      <c r="CT30"/>
      <c r="CU30"/>
    </row>
    <row r="31" spans="1:123">
      <c r="A31" s="3">
        <v>2</v>
      </c>
      <c r="B31" s="6" t="s">
        <v>271</v>
      </c>
      <c r="C31" s="36" t="s">
        <v>272</v>
      </c>
      <c r="D31" s="37" t="s">
        <v>216</v>
      </c>
      <c r="E31" s="22"/>
      <c r="F31" s="5"/>
      <c r="G31" s="9"/>
      <c r="H31" s="9" t="s">
        <v>3</v>
      </c>
      <c r="I31" s="301" t="e">
        <f>IF($G$28=12,DATE(#REF!-1,13,0),DATE(#REF!,2,0))</f>
        <v>#REF!</v>
      </c>
      <c r="J31" s="9"/>
      <c r="K31" s="22"/>
      <c r="L31" s="33">
        <v>23</v>
      </c>
      <c r="M31" s="40"/>
      <c r="N31" s="40"/>
      <c r="O31" s="32"/>
      <c r="P31" s="358"/>
      <c r="Q31" s="31"/>
      <c r="R31" s="31"/>
      <c r="S31" s="31"/>
      <c r="T31" s="31"/>
      <c r="U31" s="31"/>
      <c r="V31" s="187"/>
      <c r="W31" s="44"/>
      <c r="X31" s="44"/>
      <c r="Y31" s="44"/>
      <c r="Z31" s="45"/>
      <c r="AA31" s="188"/>
      <c r="AB31" s="189"/>
      <c r="AC31" s="189"/>
      <c r="AD31" s="189"/>
      <c r="AE31" s="190"/>
      <c r="AF31" s="189"/>
      <c r="AG31" s="189"/>
      <c r="AH31" s="189"/>
      <c r="AI31" s="189"/>
      <c r="AJ31" s="191"/>
      <c r="AK31" s="187"/>
      <c r="AL31" s="44"/>
      <c r="AM31" s="44"/>
      <c r="AN31" s="44"/>
      <c r="AO31" s="45"/>
      <c r="AP31" s="188"/>
      <c r="AQ31" s="189"/>
      <c r="AR31" s="189"/>
      <c r="AS31" s="189"/>
      <c r="AT31" s="190"/>
      <c r="AU31" s="189"/>
      <c r="AV31" s="189"/>
      <c r="AW31" s="189"/>
      <c r="AX31" s="189"/>
      <c r="AY31" s="191"/>
      <c r="AZ31" s="187"/>
      <c r="BA31" s="44"/>
      <c r="BB31" s="44"/>
      <c r="BC31" s="44"/>
      <c r="BD31" s="45"/>
      <c r="BE31" s="188"/>
      <c r="BF31" s="189"/>
      <c r="BG31" s="189"/>
      <c r="BH31" s="189"/>
      <c r="BI31" s="190"/>
      <c r="BJ31" s="189"/>
      <c r="BK31" s="189"/>
      <c r="BL31" s="189"/>
      <c r="BM31" s="189"/>
      <c r="BN31" s="191"/>
      <c r="BO31" s="187"/>
      <c r="BP31" s="44"/>
      <c r="BQ31" s="44"/>
      <c r="BR31" s="44"/>
      <c r="BS31" s="45"/>
      <c r="BT31" s="188"/>
      <c r="BU31" s="189"/>
      <c r="BV31" s="189"/>
      <c r="BW31" s="189"/>
      <c r="BX31" s="190"/>
      <c r="BY31" s="189"/>
      <c r="BZ31" s="189"/>
      <c r="CA31" s="189"/>
      <c r="CB31" s="189"/>
      <c r="CC31" s="191"/>
      <c r="CD31" s="187"/>
      <c r="CE31" s="44"/>
      <c r="CF31" s="44"/>
      <c r="CG31" s="44"/>
      <c r="CH31" s="45"/>
      <c r="CI31" s="188"/>
      <c r="CJ31" s="189"/>
      <c r="CK31" s="189"/>
      <c r="CL31" s="189"/>
      <c r="CM31" s="190"/>
      <c r="CN31" s="189"/>
      <c r="CO31" s="189"/>
      <c r="CP31" s="189"/>
      <c r="CQ31" s="189"/>
      <c r="CR31" s="191"/>
      <c r="CS31"/>
      <c r="CT31"/>
      <c r="CU31"/>
    </row>
    <row r="32" spans="1:123">
      <c r="A32" s="3">
        <v>3</v>
      </c>
      <c r="B32" s="6"/>
      <c r="C32" s="36"/>
      <c r="D32" s="37"/>
      <c r="E32" s="22"/>
      <c r="G32" s="10"/>
      <c r="H32" s="9" t="s">
        <v>13</v>
      </c>
      <c r="I32" s="11" t="e">
        <f>I31-I29+1</f>
        <v>#REF!</v>
      </c>
      <c r="J32" s="10"/>
      <c r="K32" s="22"/>
      <c r="L32" s="33">
        <v>24</v>
      </c>
      <c r="M32" s="40"/>
      <c r="N32" s="40"/>
      <c r="O32" s="32"/>
      <c r="P32" s="358"/>
      <c r="Q32" s="31"/>
      <c r="R32" s="31"/>
      <c r="S32" s="31"/>
      <c r="T32" s="31"/>
      <c r="U32" s="31"/>
      <c r="V32" s="187"/>
      <c r="W32" s="44"/>
      <c r="X32" s="44"/>
      <c r="Y32" s="44"/>
      <c r="Z32" s="45"/>
      <c r="AA32" s="188"/>
      <c r="AB32" s="189"/>
      <c r="AC32" s="189"/>
      <c r="AD32" s="192"/>
      <c r="AE32" s="194"/>
      <c r="AF32" s="192"/>
      <c r="AG32" s="192"/>
      <c r="AH32" s="192"/>
      <c r="AI32" s="192"/>
      <c r="AJ32" s="193"/>
      <c r="AK32" s="187"/>
      <c r="AL32" s="44"/>
      <c r="AM32" s="44"/>
      <c r="AN32" s="44"/>
      <c r="AO32" s="45"/>
      <c r="AP32" s="188"/>
      <c r="AQ32" s="189"/>
      <c r="AR32" s="189"/>
      <c r="AS32" s="192"/>
      <c r="AT32" s="194"/>
      <c r="AU32" s="192"/>
      <c r="AV32" s="192"/>
      <c r="AW32" s="192"/>
      <c r="AX32" s="192"/>
      <c r="AY32" s="193"/>
      <c r="AZ32" s="187"/>
      <c r="BA32" s="44"/>
      <c r="BB32" s="44"/>
      <c r="BC32" s="44"/>
      <c r="BD32" s="45"/>
      <c r="BE32" s="188"/>
      <c r="BF32" s="189"/>
      <c r="BG32" s="189"/>
      <c r="BH32" s="192"/>
      <c r="BI32" s="194"/>
      <c r="BJ32" s="192"/>
      <c r="BK32" s="192"/>
      <c r="BL32" s="192"/>
      <c r="BM32" s="192"/>
      <c r="BN32" s="193"/>
      <c r="BO32" s="187"/>
      <c r="BP32" s="44"/>
      <c r="BQ32" s="44"/>
      <c r="BR32" s="44"/>
      <c r="BS32" s="45"/>
      <c r="BT32" s="188"/>
      <c r="BU32" s="189"/>
      <c r="BV32" s="189"/>
      <c r="BW32" s="192"/>
      <c r="BX32" s="194"/>
      <c r="BY32" s="192"/>
      <c r="BZ32" s="192"/>
      <c r="CA32" s="192"/>
      <c r="CB32" s="192"/>
      <c r="CC32" s="193"/>
      <c r="CD32" s="187"/>
      <c r="CE32" s="44"/>
      <c r="CF32" s="44"/>
      <c r="CG32" s="44"/>
      <c r="CH32" s="45"/>
      <c r="CI32" s="188"/>
      <c r="CJ32" s="189"/>
      <c r="CK32" s="189"/>
      <c r="CL32" s="192"/>
      <c r="CM32" s="194"/>
      <c r="CN32" s="192"/>
      <c r="CO32" s="192"/>
      <c r="CP32" s="192"/>
      <c r="CQ32" s="192"/>
      <c r="CR32" s="193"/>
      <c r="CS32"/>
      <c r="CT32"/>
      <c r="CU32"/>
    </row>
    <row r="33" spans="1:99">
      <c r="A33" s="3">
        <v>4</v>
      </c>
      <c r="B33" s="6"/>
      <c r="C33" s="36"/>
      <c r="D33" s="37"/>
      <c r="E33" s="22"/>
      <c r="G33" s="10"/>
      <c r="H33" s="9" t="s">
        <v>33</v>
      </c>
      <c r="I33" s="11" t="e">
        <f>IF($G$28=12,DATE(#REF!-1,INT(RIGHT(#REF!,2))+1,0)-DATE(#REF!-1,INT(RIGHT(#REF!,2)),1)+1,DATE(#REF!-1-1,INT(RIGHT(#REF!,2))+2,0)-DATE(#REF!-1-1,INT(RIGHT(#REF!,2))+1,1)+1)</f>
        <v>#REF!</v>
      </c>
      <c r="J33" s="10"/>
      <c r="K33" s="22"/>
      <c r="L33" s="33">
        <v>25</v>
      </c>
      <c r="M33" s="40"/>
      <c r="N33" s="40"/>
      <c r="O33" s="32"/>
      <c r="P33" s="358"/>
      <c r="Q33" s="31"/>
      <c r="R33" s="31"/>
      <c r="S33" s="31"/>
      <c r="T33" s="31"/>
      <c r="U33" s="31"/>
      <c r="V33" s="187"/>
      <c r="W33" s="44"/>
      <c r="X33" s="44"/>
      <c r="Y33" s="44"/>
      <c r="Z33" s="45"/>
      <c r="AA33" s="188"/>
      <c r="AB33" s="192"/>
      <c r="AC33" s="189"/>
      <c r="AD33" s="192"/>
      <c r="AE33" s="194"/>
      <c r="AF33" s="192"/>
      <c r="AG33" s="192"/>
      <c r="AH33" s="192"/>
      <c r="AI33" s="192"/>
      <c r="AJ33" s="193"/>
      <c r="AK33" s="187"/>
      <c r="AL33" s="44"/>
      <c r="AM33" s="44"/>
      <c r="AN33" s="44"/>
      <c r="AO33" s="45"/>
      <c r="AP33" s="188"/>
      <c r="AQ33" s="192"/>
      <c r="AR33" s="189"/>
      <c r="AS33" s="192"/>
      <c r="AT33" s="194"/>
      <c r="AU33" s="192"/>
      <c r="AV33" s="192"/>
      <c r="AW33" s="192"/>
      <c r="AX33" s="192"/>
      <c r="AY33" s="193"/>
      <c r="AZ33" s="187"/>
      <c r="BA33" s="44"/>
      <c r="BB33" s="44"/>
      <c r="BC33" s="44"/>
      <c r="BD33" s="45"/>
      <c r="BE33" s="188"/>
      <c r="BF33" s="192"/>
      <c r="BG33" s="189"/>
      <c r="BH33" s="192"/>
      <c r="BI33" s="194"/>
      <c r="BJ33" s="192"/>
      <c r="BK33" s="192"/>
      <c r="BL33" s="192"/>
      <c r="BM33" s="192"/>
      <c r="BN33" s="193"/>
      <c r="BO33" s="187"/>
      <c r="BP33" s="44"/>
      <c r="BQ33" s="44"/>
      <c r="BR33" s="44"/>
      <c r="BS33" s="45"/>
      <c r="BT33" s="188"/>
      <c r="BU33" s="192"/>
      <c r="BV33" s="189"/>
      <c r="BW33" s="192"/>
      <c r="BX33" s="194"/>
      <c r="BY33" s="192"/>
      <c r="BZ33" s="192"/>
      <c r="CA33" s="192"/>
      <c r="CB33" s="192"/>
      <c r="CC33" s="193"/>
      <c r="CD33" s="187"/>
      <c r="CE33" s="44"/>
      <c r="CF33" s="44"/>
      <c r="CG33" s="44"/>
      <c r="CH33" s="45"/>
      <c r="CI33" s="188"/>
      <c r="CJ33" s="192"/>
      <c r="CK33" s="189"/>
      <c r="CL33" s="192"/>
      <c r="CM33" s="194"/>
      <c r="CN33" s="192"/>
      <c r="CO33" s="192"/>
      <c r="CP33" s="192"/>
      <c r="CQ33" s="192"/>
      <c r="CR33" s="193"/>
      <c r="CS33"/>
      <c r="CT33"/>
      <c r="CU33"/>
    </row>
    <row r="34" spans="1:99">
      <c r="A34" s="3">
        <v>5</v>
      </c>
      <c r="B34" s="6"/>
      <c r="C34" s="36"/>
      <c r="D34" s="37"/>
      <c r="E34" s="22"/>
      <c r="G34" s="10"/>
      <c r="H34" s="9" t="s">
        <v>17</v>
      </c>
      <c r="I34" s="11" t="e">
        <f>I30-I29+1</f>
        <v>#REF!</v>
      </c>
      <c r="J34" s="10"/>
      <c r="K34" s="22"/>
      <c r="L34" s="33">
        <v>26</v>
      </c>
      <c r="M34" s="40"/>
      <c r="N34" s="40"/>
      <c r="O34" s="32"/>
      <c r="P34" s="358"/>
      <c r="Q34" s="31"/>
      <c r="R34" s="31"/>
      <c r="S34" s="31"/>
      <c r="T34" s="31"/>
      <c r="U34" s="31"/>
      <c r="V34" s="187"/>
      <c r="W34" s="44"/>
      <c r="X34" s="44"/>
      <c r="Y34" s="44"/>
      <c r="Z34" s="45"/>
      <c r="AA34" s="188"/>
      <c r="AB34" s="189"/>
      <c r="AC34" s="189"/>
      <c r="AD34" s="189"/>
      <c r="AE34" s="190"/>
      <c r="AF34" s="189"/>
      <c r="AG34" s="189"/>
      <c r="AH34" s="189"/>
      <c r="AI34" s="189"/>
      <c r="AJ34" s="191"/>
      <c r="AK34" s="187"/>
      <c r="AL34" s="44"/>
      <c r="AM34" s="44"/>
      <c r="AN34" s="44"/>
      <c r="AO34" s="45"/>
      <c r="AP34" s="188"/>
      <c r="AQ34" s="189"/>
      <c r="AR34" s="189"/>
      <c r="AS34" s="189"/>
      <c r="AT34" s="190"/>
      <c r="AU34" s="189"/>
      <c r="AV34" s="189"/>
      <c r="AW34" s="189"/>
      <c r="AX34" s="189"/>
      <c r="AY34" s="191"/>
      <c r="AZ34" s="187"/>
      <c r="BA34" s="44"/>
      <c r="BB34" s="44"/>
      <c r="BC34" s="44"/>
      <c r="BD34" s="45"/>
      <c r="BE34" s="188"/>
      <c r="BF34" s="189"/>
      <c r="BG34" s="189"/>
      <c r="BH34" s="189"/>
      <c r="BI34" s="190"/>
      <c r="BJ34" s="189"/>
      <c r="BK34" s="189"/>
      <c r="BL34" s="189"/>
      <c r="BM34" s="189"/>
      <c r="BN34" s="191"/>
      <c r="BO34" s="187"/>
      <c r="BP34" s="44"/>
      <c r="BQ34" s="44"/>
      <c r="BR34" s="44"/>
      <c r="BS34" s="45"/>
      <c r="BT34" s="188"/>
      <c r="BU34" s="189"/>
      <c r="BV34" s="189"/>
      <c r="BW34" s="189"/>
      <c r="BX34" s="190"/>
      <c r="BY34" s="189"/>
      <c r="BZ34" s="189"/>
      <c r="CA34" s="189"/>
      <c r="CB34" s="189"/>
      <c r="CC34" s="191"/>
      <c r="CD34" s="187"/>
      <c r="CE34" s="44"/>
      <c r="CF34" s="44"/>
      <c r="CG34" s="44"/>
      <c r="CH34" s="45"/>
      <c r="CI34" s="188"/>
      <c r="CJ34" s="189"/>
      <c r="CK34" s="189"/>
      <c r="CL34" s="189"/>
      <c r="CM34" s="190"/>
      <c r="CN34" s="189"/>
      <c r="CO34" s="189"/>
      <c r="CP34" s="189"/>
      <c r="CQ34" s="189"/>
      <c r="CR34" s="191"/>
      <c r="CS34"/>
      <c r="CT34"/>
      <c r="CU34"/>
    </row>
    <row r="35" spans="1:99">
      <c r="A35" s="3">
        <v>6</v>
      </c>
      <c r="B35" s="6"/>
      <c r="C35" s="36"/>
      <c r="D35" s="37"/>
      <c r="E35" s="22"/>
      <c r="K35" s="22"/>
      <c r="L35" s="33">
        <v>27</v>
      </c>
      <c r="M35" s="40"/>
      <c r="N35" s="40"/>
      <c r="O35" s="32"/>
      <c r="P35" s="358"/>
      <c r="Q35" s="31"/>
      <c r="R35" s="31"/>
      <c r="S35" s="31"/>
      <c r="T35" s="31"/>
      <c r="U35" s="31"/>
      <c r="V35" s="187"/>
      <c r="W35" s="44"/>
      <c r="X35" s="44"/>
      <c r="Y35" s="44"/>
      <c r="Z35" s="45"/>
      <c r="AA35" s="188"/>
      <c r="AB35" s="189"/>
      <c r="AC35" s="189"/>
      <c r="AD35" s="192"/>
      <c r="AE35" s="194"/>
      <c r="AF35" s="192"/>
      <c r="AG35" s="192"/>
      <c r="AH35" s="192"/>
      <c r="AI35" s="192"/>
      <c r="AJ35" s="193"/>
      <c r="AK35" s="187"/>
      <c r="AL35" s="44"/>
      <c r="AM35" s="44"/>
      <c r="AN35" s="44"/>
      <c r="AO35" s="45"/>
      <c r="AP35" s="188"/>
      <c r="AQ35" s="189"/>
      <c r="AR35" s="189"/>
      <c r="AS35" s="192"/>
      <c r="AT35" s="194"/>
      <c r="AU35" s="192"/>
      <c r="AV35" s="192"/>
      <c r="AW35" s="192"/>
      <c r="AX35" s="192"/>
      <c r="AY35" s="193"/>
      <c r="AZ35" s="187"/>
      <c r="BA35" s="44"/>
      <c r="BB35" s="44"/>
      <c r="BC35" s="44"/>
      <c r="BD35" s="45"/>
      <c r="BE35" s="188"/>
      <c r="BF35" s="189"/>
      <c r="BG35" s="189"/>
      <c r="BH35" s="192"/>
      <c r="BI35" s="194"/>
      <c r="BJ35" s="192"/>
      <c r="BK35" s="192"/>
      <c r="BL35" s="192"/>
      <c r="BM35" s="192"/>
      <c r="BN35" s="193"/>
      <c r="BO35" s="187"/>
      <c r="BP35" s="44"/>
      <c r="BQ35" s="44"/>
      <c r="BR35" s="44"/>
      <c r="BS35" s="45"/>
      <c r="BT35" s="188"/>
      <c r="BU35" s="189"/>
      <c r="BV35" s="189"/>
      <c r="BW35" s="192"/>
      <c r="BX35" s="194"/>
      <c r="BY35" s="192"/>
      <c r="BZ35" s="192"/>
      <c r="CA35" s="192"/>
      <c r="CB35" s="192"/>
      <c r="CC35" s="193"/>
      <c r="CD35" s="187"/>
      <c r="CE35" s="44"/>
      <c r="CF35" s="44"/>
      <c r="CG35" s="44"/>
      <c r="CH35" s="45"/>
      <c r="CI35" s="188"/>
      <c r="CJ35" s="189"/>
      <c r="CK35" s="189"/>
      <c r="CL35" s="192"/>
      <c r="CM35" s="194"/>
      <c r="CN35" s="192"/>
      <c r="CO35" s="192"/>
      <c r="CP35" s="192"/>
      <c r="CQ35" s="192"/>
      <c r="CR35" s="193"/>
      <c r="CS35"/>
      <c r="CT35"/>
      <c r="CU35"/>
    </row>
    <row r="36" spans="1:99">
      <c r="A36" s="3">
        <v>7</v>
      </c>
      <c r="B36" s="6"/>
      <c r="C36" s="36"/>
      <c r="D36" s="37"/>
      <c r="E36" s="22"/>
      <c r="H36" s="21" t="s">
        <v>44</v>
      </c>
      <c r="K36" s="22"/>
      <c r="L36" s="33">
        <v>28</v>
      </c>
      <c r="M36" s="40"/>
      <c r="N36" s="40"/>
      <c r="O36" s="32"/>
      <c r="P36" s="358"/>
      <c r="Q36" s="31"/>
      <c r="R36" s="31"/>
      <c r="S36" s="31"/>
      <c r="T36" s="31"/>
      <c r="U36" s="31"/>
      <c r="V36" s="187"/>
      <c r="W36" s="44"/>
      <c r="X36" s="44"/>
      <c r="Y36" s="44"/>
      <c r="Z36" s="45"/>
      <c r="AA36" s="188"/>
      <c r="AB36" s="189"/>
      <c r="AC36" s="189"/>
      <c r="AD36" s="189"/>
      <c r="AE36" s="190"/>
      <c r="AF36" s="189"/>
      <c r="AG36" s="189"/>
      <c r="AH36" s="189"/>
      <c r="AI36" s="189"/>
      <c r="AJ36" s="191"/>
      <c r="AK36" s="187"/>
      <c r="AL36" s="44"/>
      <c r="AM36" s="44"/>
      <c r="AN36" s="44"/>
      <c r="AO36" s="45"/>
      <c r="AP36" s="188"/>
      <c r="AQ36" s="189"/>
      <c r="AR36" s="189"/>
      <c r="AS36" s="189"/>
      <c r="AT36" s="190"/>
      <c r="AU36" s="189"/>
      <c r="AV36" s="189"/>
      <c r="AW36" s="189"/>
      <c r="AX36" s="189"/>
      <c r="AY36" s="191"/>
      <c r="AZ36" s="187"/>
      <c r="BA36" s="44"/>
      <c r="BB36" s="44"/>
      <c r="BC36" s="44"/>
      <c r="BD36" s="45"/>
      <c r="BE36" s="188"/>
      <c r="BF36" s="189"/>
      <c r="BG36" s="189"/>
      <c r="BH36" s="189"/>
      <c r="BI36" s="190"/>
      <c r="BJ36" s="189"/>
      <c r="BK36" s="189"/>
      <c r="BL36" s="189"/>
      <c r="BM36" s="189"/>
      <c r="BN36" s="191"/>
      <c r="BO36" s="187"/>
      <c r="BP36" s="44"/>
      <c r="BQ36" s="44"/>
      <c r="BR36" s="44"/>
      <c r="BS36" s="45"/>
      <c r="BT36" s="188"/>
      <c r="BU36" s="189"/>
      <c r="BV36" s="189"/>
      <c r="BW36" s="189"/>
      <c r="BX36" s="190"/>
      <c r="BY36" s="189"/>
      <c r="BZ36" s="189"/>
      <c r="CA36" s="189"/>
      <c r="CB36" s="189"/>
      <c r="CC36" s="191"/>
      <c r="CD36" s="187"/>
      <c r="CE36" s="44"/>
      <c r="CF36" s="44"/>
      <c r="CG36" s="44"/>
      <c r="CH36" s="45"/>
      <c r="CI36" s="188"/>
      <c r="CJ36" s="189"/>
      <c r="CK36" s="189"/>
      <c r="CL36" s="189"/>
      <c r="CM36" s="190"/>
      <c r="CN36" s="189"/>
      <c r="CO36" s="189"/>
      <c r="CP36" s="189"/>
      <c r="CQ36" s="189"/>
      <c r="CR36" s="191"/>
      <c r="CS36"/>
      <c r="CT36"/>
      <c r="CU36"/>
    </row>
    <row r="37" spans="1:99">
      <c r="A37" s="3"/>
      <c r="B37" s="21" t="s">
        <v>47</v>
      </c>
      <c r="C37" s="34" t="e">
        <f ca="1">INDEX(C38:C45,MATCH(#REF!,SC_CustomView,0))</f>
        <v>#REF!</v>
      </c>
      <c r="D37" s="37"/>
      <c r="E37" s="22"/>
      <c r="G37" s="8">
        <v>1</v>
      </c>
      <c r="H37" s="3">
        <v>2009</v>
      </c>
      <c r="K37" s="22"/>
      <c r="L37" s="33">
        <v>29</v>
      </c>
      <c r="M37" s="40"/>
      <c r="N37" s="40"/>
      <c r="O37" s="32"/>
      <c r="P37" s="358"/>
      <c r="Q37" s="31"/>
      <c r="R37" s="31"/>
      <c r="S37" s="31"/>
      <c r="T37" s="31"/>
      <c r="U37" s="31"/>
      <c r="V37" s="187"/>
      <c r="W37" s="44"/>
      <c r="X37" s="44"/>
      <c r="Y37" s="44"/>
      <c r="Z37" s="45"/>
      <c r="AA37" s="188"/>
      <c r="AB37" s="192"/>
      <c r="AC37" s="189"/>
      <c r="AD37" s="192"/>
      <c r="AE37" s="194"/>
      <c r="AF37" s="192"/>
      <c r="AG37" s="192"/>
      <c r="AH37" s="192"/>
      <c r="AI37" s="192"/>
      <c r="AJ37" s="193"/>
      <c r="AK37" s="187"/>
      <c r="AL37" s="44"/>
      <c r="AM37" s="44"/>
      <c r="AN37" s="44"/>
      <c r="AO37" s="45"/>
      <c r="AP37" s="188"/>
      <c r="AQ37" s="192"/>
      <c r="AR37" s="189"/>
      <c r="AS37" s="192"/>
      <c r="AT37" s="194"/>
      <c r="AU37" s="192"/>
      <c r="AV37" s="192"/>
      <c r="AW37" s="192"/>
      <c r="AX37" s="192"/>
      <c r="AY37" s="193"/>
      <c r="AZ37" s="187"/>
      <c r="BA37" s="44"/>
      <c r="BB37" s="44"/>
      <c r="BC37" s="44"/>
      <c r="BD37" s="45"/>
      <c r="BE37" s="188"/>
      <c r="BF37" s="192"/>
      <c r="BG37" s="189"/>
      <c r="BH37" s="192"/>
      <c r="BI37" s="194"/>
      <c r="BJ37" s="192"/>
      <c r="BK37" s="192"/>
      <c r="BL37" s="192"/>
      <c r="BM37" s="192"/>
      <c r="BN37" s="193"/>
      <c r="BO37" s="187"/>
      <c r="BP37" s="44"/>
      <c r="BQ37" s="44"/>
      <c r="BR37" s="44"/>
      <c r="BS37" s="45"/>
      <c r="BT37" s="188"/>
      <c r="BU37" s="192"/>
      <c r="BV37" s="189"/>
      <c r="BW37" s="192"/>
      <c r="BX37" s="194"/>
      <c r="BY37" s="192"/>
      <c r="BZ37" s="192"/>
      <c r="CA37" s="192"/>
      <c r="CB37" s="192"/>
      <c r="CC37" s="193"/>
      <c r="CD37" s="187"/>
      <c r="CE37" s="44"/>
      <c r="CF37" s="44"/>
      <c r="CG37" s="44"/>
      <c r="CH37" s="45"/>
      <c r="CI37" s="188"/>
      <c r="CJ37" s="192"/>
      <c r="CK37" s="189"/>
      <c r="CL37" s="192"/>
      <c r="CM37" s="194"/>
      <c r="CN37" s="192"/>
      <c r="CO37" s="192"/>
      <c r="CP37" s="192"/>
      <c r="CQ37" s="192"/>
      <c r="CR37" s="193"/>
      <c r="CS37"/>
      <c r="CT37"/>
      <c r="CU37"/>
    </row>
    <row r="38" spans="1:99">
      <c r="A38" s="3">
        <v>1</v>
      </c>
      <c r="B38" s="6" t="s">
        <v>75</v>
      </c>
      <c r="C38" s="1">
        <v>1</v>
      </c>
      <c r="D38" s="20" t="s">
        <v>79</v>
      </c>
      <c r="E38" s="22"/>
      <c r="G38" s="8">
        <v>2</v>
      </c>
      <c r="H38" s="3">
        <f>H37+1</f>
        <v>2010</v>
      </c>
      <c r="K38" s="22"/>
      <c r="L38" s="33">
        <v>30</v>
      </c>
      <c r="M38" s="40"/>
      <c r="N38" s="40"/>
      <c r="O38" s="32"/>
      <c r="P38" s="358"/>
      <c r="Q38" s="31"/>
      <c r="R38" s="31"/>
      <c r="S38" s="31"/>
      <c r="T38" s="31"/>
      <c r="U38" s="31"/>
      <c r="V38" s="187"/>
      <c r="W38" s="44"/>
      <c r="X38" s="44"/>
      <c r="Y38" s="44"/>
      <c r="Z38" s="45"/>
      <c r="AA38" s="188"/>
      <c r="AB38" s="192"/>
      <c r="AC38" s="189"/>
      <c r="AD38" s="192"/>
      <c r="AE38" s="194"/>
      <c r="AF38" s="192"/>
      <c r="AG38" s="192"/>
      <c r="AH38" s="192"/>
      <c r="AI38" s="192"/>
      <c r="AJ38" s="193"/>
      <c r="AK38" s="187"/>
      <c r="AL38" s="44"/>
      <c r="AM38" s="44"/>
      <c r="AN38" s="44"/>
      <c r="AO38" s="45"/>
      <c r="AP38" s="188"/>
      <c r="AQ38" s="192"/>
      <c r="AR38" s="189"/>
      <c r="AS38" s="192"/>
      <c r="AT38" s="194"/>
      <c r="AU38" s="192"/>
      <c r="AV38" s="192"/>
      <c r="AW38" s="192"/>
      <c r="AX38" s="192"/>
      <c r="AY38" s="193"/>
      <c r="AZ38" s="187"/>
      <c r="BA38" s="44"/>
      <c r="BB38" s="44"/>
      <c r="BC38" s="44"/>
      <c r="BD38" s="45"/>
      <c r="BE38" s="188"/>
      <c r="BF38" s="192"/>
      <c r="BG38" s="189"/>
      <c r="BH38" s="192"/>
      <c r="BI38" s="194"/>
      <c r="BJ38" s="192"/>
      <c r="BK38" s="192"/>
      <c r="BL38" s="192"/>
      <c r="BM38" s="192"/>
      <c r="BN38" s="193"/>
      <c r="BO38" s="187"/>
      <c r="BP38" s="44"/>
      <c r="BQ38" s="44"/>
      <c r="BR38" s="44"/>
      <c r="BS38" s="45"/>
      <c r="BT38" s="188"/>
      <c r="BU38" s="192"/>
      <c r="BV38" s="189"/>
      <c r="BW38" s="192"/>
      <c r="BX38" s="194"/>
      <c r="BY38" s="192"/>
      <c r="BZ38" s="192"/>
      <c r="CA38" s="192"/>
      <c r="CB38" s="192"/>
      <c r="CC38" s="193"/>
      <c r="CD38" s="187"/>
      <c r="CE38" s="44"/>
      <c r="CF38" s="44"/>
      <c r="CG38" s="44"/>
      <c r="CH38" s="45"/>
      <c r="CI38" s="188"/>
      <c r="CJ38" s="192"/>
      <c r="CK38" s="189"/>
      <c r="CL38" s="192"/>
      <c r="CM38" s="194"/>
      <c r="CN38" s="192"/>
      <c r="CO38" s="192"/>
      <c r="CP38" s="192"/>
      <c r="CQ38" s="192"/>
      <c r="CR38" s="193"/>
      <c r="CS38"/>
      <c r="CT38"/>
      <c r="CU38"/>
    </row>
    <row r="39" spans="1:99">
      <c r="A39" s="3">
        <v>2</v>
      </c>
      <c r="B39" s="6" t="s">
        <v>76</v>
      </c>
      <c r="C39" s="1">
        <v>2</v>
      </c>
      <c r="D39" s="20" t="s">
        <v>80</v>
      </c>
      <c r="E39" s="22"/>
      <c r="G39" s="8">
        <v>3</v>
      </c>
      <c r="H39" s="3">
        <f>H38+1</f>
        <v>2011</v>
      </c>
      <c r="K39" s="22"/>
      <c r="L39" s="33">
        <v>31</v>
      </c>
      <c r="M39" s="40"/>
      <c r="N39" s="40"/>
      <c r="O39" s="32"/>
      <c r="P39" s="358"/>
      <c r="Q39" s="31"/>
      <c r="R39" s="31"/>
      <c r="S39" s="31"/>
      <c r="T39" s="31"/>
      <c r="U39" s="31"/>
      <c r="V39" s="187"/>
      <c r="W39" s="44"/>
      <c r="X39" s="44"/>
      <c r="Y39" s="44"/>
      <c r="Z39" s="45"/>
      <c r="AA39" s="188"/>
      <c r="AB39" s="192"/>
      <c r="AC39" s="189"/>
      <c r="AD39" s="192"/>
      <c r="AE39" s="194"/>
      <c r="AF39" s="192"/>
      <c r="AG39" s="192"/>
      <c r="AH39" s="192"/>
      <c r="AI39" s="192"/>
      <c r="AJ39" s="193"/>
      <c r="AK39" s="187"/>
      <c r="AL39" s="44"/>
      <c r="AM39" s="44"/>
      <c r="AN39" s="44"/>
      <c r="AO39" s="45"/>
      <c r="AP39" s="188"/>
      <c r="AQ39" s="192"/>
      <c r="AR39" s="189"/>
      <c r="AS39" s="192"/>
      <c r="AT39" s="194"/>
      <c r="AU39" s="192"/>
      <c r="AV39" s="192"/>
      <c r="AW39" s="192"/>
      <c r="AX39" s="192"/>
      <c r="AY39" s="193"/>
      <c r="AZ39" s="187"/>
      <c r="BA39" s="44"/>
      <c r="BB39" s="44"/>
      <c r="BC39" s="44"/>
      <c r="BD39" s="45"/>
      <c r="BE39" s="188"/>
      <c r="BF39" s="192"/>
      <c r="BG39" s="189"/>
      <c r="BH39" s="192"/>
      <c r="BI39" s="194"/>
      <c r="BJ39" s="192"/>
      <c r="BK39" s="192"/>
      <c r="BL39" s="192"/>
      <c r="BM39" s="192"/>
      <c r="BN39" s="193"/>
      <c r="BO39" s="187"/>
      <c r="BP39" s="44"/>
      <c r="BQ39" s="44"/>
      <c r="BR39" s="44"/>
      <c r="BS39" s="45"/>
      <c r="BT39" s="188"/>
      <c r="BU39" s="192"/>
      <c r="BV39" s="189"/>
      <c r="BW39" s="192"/>
      <c r="BX39" s="194"/>
      <c r="BY39" s="192"/>
      <c r="BZ39" s="192"/>
      <c r="CA39" s="192"/>
      <c r="CB39" s="192"/>
      <c r="CC39" s="193"/>
      <c r="CD39" s="187"/>
      <c r="CE39" s="44"/>
      <c r="CF39" s="44"/>
      <c r="CG39" s="44"/>
      <c r="CH39" s="45"/>
      <c r="CI39" s="188"/>
      <c r="CJ39" s="192"/>
      <c r="CK39" s="189"/>
      <c r="CL39" s="192"/>
      <c r="CM39" s="194"/>
      <c r="CN39" s="192"/>
      <c r="CO39" s="192"/>
      <c r="CP39" s="192"/>
      <c r="CQ39" s="192"/>
      <c r="CR39" s="193"/>
      <c r="CS39"/>
      <c r="CT39"/>
      <c r="CU39"/>
    </row>
    <row r="40" spans="1:99">
      <c r="A40" s="3">
        <v>3</v>
      </c>
      <c r="B40" s="6" t="s">
        <v>83</v>
      </c>
      <c r="C40" s="1">
        <v>3</v>
      </c>
      <c r="D40" s="20" t="s">
        <v>83</v>
      </c>
      <c r="E40" s="22"/>
      <c r="G40" s="8">
        <v>4</v>
      </c>
      <c r="H40" s="3">
        <f>H39+1</f>
        <v>2012</v>
      </c>
      <c r="K40" s="22"/>
      <c r="L40" s="33">
        <v>32</v>
      </c>
      <c r="M40" s="40"/>
      <c r="N40" s="40"/>
      <c r="O40" s="32"/>
      <c r="P40" s="358"/>
      <c r="Q40" s="31"/>
      <c r="R40" s="31"/>
      <c r="S40" s="31"/>
      <c r="T40" s="31"/>
      <c r="U40" s="31"/>
      <c r="V40" s="187"/>
      <c r="W40" s="44"/>
      <c r="X40" s="44"/>
      <c r="Y40" s="44"/>
      <c r="Z40" s="45"/>
      <c r="AA40" s="188"/>
      <c r="AB40" s="192"/>
      <c r="AC40" s="189"/>
      <c r="AD40" s="192"/>
      <c r="AE40" s="194"/>
      <c r="AF40" s="192"/>
      <c r="AG40" s="192"/>
      <c r="AH40" s="192"/>
      <c r="AI40" s="192"/>
      <c r="AJ40" s="193"/>
      <c r="AK40" s="187"/>
      <c r="AL40" s="44"/>
      <c r="AM40" s="44"/>
      <c r="AN40" s="44"/>
      <c r="AO40" s="45"/>
      <c r="AP40" s="188"/>
      <c r="AQ40" s="192"/>
      <c r="AR40" s="189"/>
      <c r="AS40" s="192"/>
      <c r="AT40" s="194"/>
      <c r="AU40" s="192"/>
      <c r="AV40" s="192"/>
      <c r="AW40" s="192"/>
      <c r="AX40" s="192"/>
      <c r="AY40" s="193"/>
      <c r="AZ40" s="187"/>
      <c r="BA40" s="44"/>
      <c r="BB40" s="44"/>
      <c r="BC40" s="44"/>
      <c r="BD40" s="45"/>
      <c r="BE40" s="188"/>
      <c r="BF40" s="192"/>
      <c r="BG40" s="189"/>
      <c r="BH40" s="192"/>
      <c r="BI40" s="194"/>
      <c r="BJ40" s="192"/>
      <c r="BK40" s="192"/>
      <c r="BL40" s="192"/>
      <c r="BM40" s="192"/>
      <c r="BN40" s="193"/>
      <c r="BO40" s="187"/>
      <c r="BP40" s="44"/>
      <c r="BQ40" s="44"/>
      <c r="BR40" s="44"/>
      <c r="BS40" s="45"/>
      <c r="BT40" s="188"/>
      <c r="BU40" s="192"/>
      <c r="BV40" s="189"/>
      <c r="BW40" s="192"/>
      <c r="BX40" s="194"/>
      <c r="BY40" s="192"/>
      <c r="BZ40" s="192"/>
      <c r="CA40" s="192"/>
      <c r="CB40" s="192"/>
      <c r="CC40" s="193"/>
      <c r="CD40" s="187"/>
      <c r="CE40" s="44"/>
      <c r="CF40" s="44"/>
      <c r="CG40" s="44"/>
      <c r="CH40" s="45"/>
      <c r="CI40" s="188"/>
      <c r="CJ40" s="192"/>
      <c r="CK40" s="189"/>
      <c r="CL40" s="192"/>
      <c r="CM40" s="194"/>
      <c r="CN40" s="192"/>
      <c r="CO40" s="192"/>
      <c r="CP40" s="192"/>
      <c r="CQ40" s="192"/>
      <c r="CR40" s="193"/>
      <c r="CS40"/>
      <c r="CT40"/>
      <c r="CU40"/>
    </row>
    <row r="41" spans="1:99">
      <c r="A41" s="3">
        <v>4</v>
      </c>
      <c r="B41" s="6" t="s">
        <v>78</v>
      </c>
      <c r="C41" s="1">
        <v>8</v>
      </c>
      <c r="D41" s="20" t="s">
        <v>81</v>
      </c>
      <c r="E41" s="22"/>
      <c r="G41" s="8">
        <v>5</v>
      </c>
      <c r="H41" s="3">
        <f>H40+1</f>
        <v>2013</v>
      </c>
      <c r="K41" s="22"/>
      <c r="L41" s="33">
        <v>33</v>
      </c>
      <c r="M41" s="40"/>
      <c r="N41" s="40"/>
      <c r="O41" s="32"/>
      <c r="P41" s="358"/>
      <c r="Q41" s="31"/>
      <c r="R41" s="31"/>
      <c r="S41" s="31"/>
      <c r="T41" s="31"/>
      <c r="U41" s="31"/>
      <c r="V41" s="187"/>
      <c r="W41" s="44"/>
      <c r="X41" s="44"/>
      <c r="Y41" s="44"/>
      <c r="Z41" s="45"/>
      <c r="AA41" s="188"/>
      <c r="AB41" s="189"/>
      <c r="AC41" s="189"/>
      <c r="AD41" s="189"/>
      <c r="AE41" s="190"/>
      <c r="AF41" s="189"/>
      <c r="AG41" s="189"/>
      <c r="AH41" s="189"/>
      <c r="AI41" s="189"/>
      <c r="AJ41" s="191"/>
      <c r="AK41" s="187"/>
      <c r="AL41" s="44"/>
      <c r="AM41" s="44"/>
      <c r="AN41" s="44"/>
      <c r="AO41" s="45"/>
      <c r="AP41" s="188"/>
      <c r="AQ41" s="189"/>
      <c r="AR41" s="189"/>
      <c r="AS41" s="189"/>
      <c r="AT41" s="190"/>
      <c r="AU41" s="189"/>
      <c r="AV41" s="189"/>
      <c r="AW41" s="189"/>
      <c r="AX41" s="189"/>
      <c r="AY41" s="191"/>
      <c r="AZ41" s="187"/>
      <c r="BA41" s="44"/>
      <c r="BB41" s="44"/>
      <c r="BC41" s="44"/>
      <c r="BD41" s="45"/>
      <c r="BE41" s="188"/>
      <c r="BF41" s="189"/>
      <c r="BG41" s="189"/>
      <c r="BH41" s="189"/>
      <c r="BI41" s="190"/>
      <c r="BJ41" s="189"/>
      <c r="BK41" s="189"/>
      <c r="BL41" s="189"/>
      <c r="BM41" s="189"/>
      <c r="BN41" s="191"/>
      <c r="BO41" s="187"/>
      <c r="BP41" s="44"/>
      <c r="BQ41" s="44"/>
      <c r="BR41" s="44"/>
      <c r="BS41" s="45"/>
      <c r="BT41" s="188"/>
      <c r="BU41" s="189"/>
      <c r="BV41" s="189"/>
      <c r="BW41" s="189"/>
      <c r="BX41" s="190"/>
      <c r="BY41" s="189"/>
      <c r="BZ41" s="189"/>
      <c r="CA41" s="189"/>
      <c r="CB41" s="189"/>
      <c r="CC41" s="191"/>
      <c r="CD41" s="187"/>
      <c r="CE41" s="44"/>
      <c r="CF41" s="44"/>
      <c r="CG41" s="44"/>
      <c r="CH41" s="45"/>
      <c r="CI41" s="188"/>
      <c r="CJ41" s="189"/>
      <c r="CK41" s="189"/>
      <c r="CL41" s="189"/>
      <c r="CM41" s="190"/>
      <c r="CN41" s="189"/>
      <c r="CO41" s="189"/>
      <c r="CP41" s="189"/>
      <c r="CQ41" s="189"/>
      <c r="CR41" s="191"/>
      <c r="CS41"/>
      <c r="CT41"/>
      <c r="CU41"/>
    </row>
    <row r="42" spans="1:99">
      <c r="A42" s="3">
        <v>5</v>
      </c>
      <c r="B42" s="6" t="s">
        <v>77</v>
      </c>
      <c r="C42" s="1">
        <v>9</v>
      </c>
      <c r="D42" s="20" t="s">
        <v>82</v>
      </c>
      <c r="E42" s="22"/>
      <c r="G42" s="8">
        <v>6</v>
      </c>
      <c r="H42" s="3">
        <f>H41+1</f>
        <v>2014</v>
      </c>
      <c r="K42" s="22"/>
      <c r="L42" s="33">
        <v>34</v>
      </c>
      <c r="M42" s="40"/>
      <c r="N42" s="40"/>
      <c r="O42" s="32"/>
      <c r="P42" s="358"/>
      <c r="Q42" s="31"/>
      <c r="R42" s="31"/>
      <c r="S42" s="31"/>
      <c r="T42" s="31"/>
      <c r="U42" s="31"/>
      <c r="V42" s="187"/>
      <c r="W42" s="44"/>
      <c r="X42" s="44"/>
      <c r="Y42" s="44"/>
      <c r="Z42" s="45"/>
      <c r="AA42" s="188"/>
      <c r="AB42" s="192"/>
      <c r="AC42" s="189"/>
      <c r="AD42" s="192"/>
      <c r="AE42" s="194"/>
      <c r="AF42" s="192"/>
      <c r="AG42" s="192"/>
      <c r="AH42" s="192"/>
      <c r="AI42" s="192"/>
      <c r="AJ42" s="193"/>
      <c r="AK42" s="187"/>
      <c r="AL42" s="44"/>
      <c r="AM42" s="44"/>
      <c r="AN42" s="44"/>
      <c r="AO42" s="45"/>
      <c r="AP42" s="188"/>
      <c r="AQ42" s="192"/>
      <c r="AR42" s="189"/>
      <c r="AS42" s="192"/>
      <c r="AT42" s="194"/>
      <c r="AU42" s="192"/>
      <c r="AV42" s="192"/>
      <c r="AW42" s="192"/>
      <c r="AX42" s="192"/>
      <c r="AY42" s="193"/>
      <c r="AZ42" s="187"/>
      <c r="BA42" s="44"/>
      <c r="BB42" s="44"/>
      <c r="BC42" s="44"/>
      <c r="BD42" s="45"/>
      <c r="BE42" s="188"/>
      <c r="BF42" s="192"/>
      <c r="BG42" s="189"/>
      <c r="BH42" s="192"/>
      <c r="BI42" s="194"/>
      <c r="BJ42" s="192"/>
      <c r="BK42" s="192"/>
      <c r="BL42" s="192"/>
      <c r="BM42" s="192"/>
      <c r="BN42" s="193"/>
      <c r="BO42" s="187"/>
      <c r="BP42" s="44"/>
      <c r="BQ42" s="44"/>
      <c r="BR42" s="44"/>
      <c r="BS42" s="45"/>
      <c r="BT42" s="188"/>
      <c r="BU42" s="192"/>
      <c r="BV42" s="189"/>
      <c r="BW42" s="192"/>
      <c r="BX42" s="194"/>
      <c r="BY42" s="192"/>
      <c r="BZ42" s="192"/>
      <c r="CA42" s="192"/>
      <c r="CB42" s="192"/>
      <c r="CC42" s="193"/>
      <c r="CD42" s="187"/>
      <c r="CE42" s="44"/>
      <c r="CF42" s="44"/>
      <c r="CG42" s="44"/>
      <c r="CH42" s="45"/>
      <c r="CI42" s="188"/>
      <c r="CJ42" s="192"/>
      <c r="CK42" s="189"/>
      <c r="CL42" s="192"/>
      <c r="CM42" s="194"/>
      <c r="CN42" s="192"/>
      <c r="CO42" s="192"/>
      <c r="CP42" s="192"/>
      <c r="CQ42" s="192"/>
      <c r="CR42" s="193"/>
      <c r="CS42"/>
      <c r="CT42"/>
      <c r="CU42"/>
    </row>
    <row r="43" spans="1:99">
      <c r="A43" s="3">
        <v>6</v>
      </c>
      <c r="B43" s="6"/>
      <c r="E43" s="22"/>
      <c r="G43" s="8">
        <v>7</v>
      </c>
      <c r="H43" s="3">
        <v>2015</v>
      </c>
      <c r="K43" s="22"/>
      <c r="L43" s="33">
        <v>35</v>
      </c>
      <c r="M43" s="40"/>
      <c r="N43" s="40"/>
      <c r="O43" s="32"/>
      <c r="P43" s="358"/>
      <c r="Q43" s="31"/>
      <c r="R43" s="31"/>
      <c r="S43" s="31"/>
      <c r="T43" s="31"/>
      <c r="U43" s="31"/>
      <c r="V43" s="187"/>
      <c r="W43" s="44"/>
      <c r="X43" s="44"/>
      <c r="Y43" s="44"/>
      <c r="Z43" s="45"/>
      <c r="AA43" s="188"/>
      <c r="AB43" s="192"/>
      <c r="AC43" s="189"/>
      <c r="AD43" s="192"/>
      <c r="AE43" s="194"/>
      <c r="AF43" s="192"/>
      <c r="AG43" s="192"/>
      <c r="AH43" s="192"/>
      <c r="AI43" s="192"/>
      <c r="AJ43" s="193"/>
      <c r="AK43" s="187"/>
      <c r="AL43" s="44"/>
      <c r="AM43" s="44"/>
      <c r="AN43" s="44"/>
      <c r="AO43" s="45"/>
      <c r="AP43" s="188"/>
      <c r="AQ43" s="192"/>
      <c r="AR43" s="189"/>
      <c r="AS43" s="192"/>
      <c r="AT43" s="194"/>
      <c r="AU43" s="192"/>
      <c r="AV43" s="192"/>
      <c r="AW43" s="192"/>
      <c r="AX43" s="192"/>
      <c r="AY43" s="193"/>
      <c r="AZ43" s="187"/>
      <c r="BA43" s="44"/>
      <c r="BB43" s="44"/>
      <c r="BC43" s="44"/>
      <c r="BD43" s="45"/>
      <c r="BE43" s="188"/>
      <c r="BF43" s="192"/>
      <c r="BG43" s="189"/>
      <c r="BH43" s="192"/>
      <c r="BI43" s="194"/>
      <c r="BJ43" s="192"/>
      <c r="BK43" s="192"/>
      <c r="BL43" s="192"/>
      <c r="BM43" s="192"/>
      <c r="BN43" s="193"/>
      <c r="BO43" s="187"/>
      <c r="BP43" s="44"/>
      <c r="BQ43" s="44"/>
      <c r="BR43" s="44"/>
      <c r="BS43" s="45"/>
      <c r="BT43" s="188"/>
      <c r="BU43" s="192"/>
      <c r="BV43" s="189"/>
      <c r="BW43" s="192"/>
      <c r="BX43" s="194"/>
      <c r="BY43" s="192"/>
      <c r="BZ43" s="192"/>
      <c r="CA43" s="192"/>
      <c r="CB43" s="192"/>
      <c r="CC43" s="193"/>
      <c r="CD43" s="187"/>
      <c r="CE43" s="44"/>
      <c r="CF43" s="44"/>
      <c r="CG43" s="44"/>
      <c r="CH43" s="45"/>
      <c r="CI43" s="188"/>
      <c r="CJ43" s="192"/>
      <c r="CK43" s="189"/>
      <c r="CL43" s="192"/>
      <c r="CM43" s="194"/>
      <c r="CN43" s="192"/>
      <c r="CO43" s="192"/>
      <c r="CP43" s="192"/>
      <c r="CQ43" s="192"/>
      <c r="CR43" s="193"/>
      <c r="CS43"/>
      <c r="CT43"/>
      <c r="CU43"/>
    </row>
    <row r="44" spans="1:99">
      <c r="A44" s="3">
        <v>7</v>
      </c>
      <c r="E44" s="22"/>
      <c r="G44" s="8">
        <v>8</v>
      </c>
      <c r="H44" s="3"/>
      <c r="K44" s="22"/>
      <c r="L44" s="33">
        <v>36</v>
      </c>
      <c r="M44" s="40"/>
      <c r="N44" s="40"/>
      <c r="O44" s="32"/>
      <c r="P44" s="358"/>
      <c r="Q44" s="31"/>
      <c r="R44" s="31"/>
      <c r="S44" s="31"/>
      <c r="T44" s="31"/>
      <c r="U44" s="31"/>
      <c r="V44" s="187"/>
      <c r="W44" s="44"/>
      <c r="X44" s="44"/>
      <c r="Y44" s="44"/>
      <c r="Z44" s="45"/>
      <c r="AA44" s="188"/>
      <c r="AB44" s="192"/>
      <c r="AC44" s="189"/>
      <c r="AD44" s="192"/>
      <c r="AE44" s="194"/>
      <c r="AF44" s="192"/>
      <c r="AG44" s="192"/>
      <c r="AH44" s="192"/>
      <c r="AI44" s="192"/>
      <c r="AJ44" s="193"/>
      <c r="AK44" s="187"/>
      <c r="AL44" s="44"/>
      <c r="AM44" s="44"/>
      <c r="AN44" s="44"/>
      <c r="AO44" s="45"/>
      <c r="AP44" s="188"/>
      <c r="AQ44" s="192"/>
      <c r="AR44" s="189"/>
      <c r="AS44" s="192"/>
      <c r="AT44" s="194"/>
      <c r="AU44" s="192"/>
      <c r="AV44" s="192"/>
      <c r="AW44" s="192"/>
      <c r="AX44" s="192"/>
      <c r="AY44" s="193"/>
      <c r="AZ44" s="187"/>
      <c r="BA44" s="44"/>
      <c r="BB44" s="44"/>
      <c r="BC44" s="44"/>
      <c r="BD44" s="45"/>
      <c r="BE44" s="188"/>
      <c r="BF44" s="192"/>
      <c r="BG44" s="189"/>
      <c r="BH44" s="192"/>
      <c r="BI44" s="194"/>
      <c r="BJ44" s="192"/>
      <c r="BK44" s="192"/>
      <c r="BL44" s="192"/>
      <c r="BM44" s="192"/>
      <c r="BN44" s="193"/>
      <c r="BO44" s="187"/>
      <c r="BP44" s="44"/>
      <c r="BQ44" s="44"/>
      <c r="BR44" s="44"/>
      <c r="BS44" s="45"/>
      <c r="BT44" s="188"/>
      <c r="BU44" s="192"/>
      <c r="BV44" s="189"/>
      <c r="BW44" s="192"/>
      <c r="BX44" s="194"/>
      <c r="BY44" s="192"/>
      <c r="BZ44" s="192"/>
      <c r="CA44" s="192"/>
      <c r="CB44" s="192"/>
      <c r="CC44" s="193"/>
      <c r="CD44" s="187"/>
      <c r="CE44" s="44"/>
      <c r="CF44" s="44"/>
      <c r="CG44" s="44"/>
      <c r="CH44" s="45"/>
      <c r="CI44" s="188"/>
      <c r="CJ44" s="192"/>
      <c r="CK44" s="189"/>
      <c r="CL44" s="192"/>
      <c r="CM44" s="194"/>
      <c r="CN44" s="192"/>
      <c r="CO44" s="192"/>
      <c r="CP44" s="192"/>
      <c r="CQ44" s="192"/>
      <c r="CR44" s="193"/>
      <c r="CS44"/>
      <c r="CT44"/>
      <c r="CU44"/>
    </row>
    <row r="45" spans="1:99">
      <c r="B45" s="21" t="s">
        <v>253</v>
      </c>
      <c r="C45" s="1" t="e">
        <f>INDEX(F6:F17,MATCH(#REF!,H6:H17,0))</f>
        <v>#REF!</v>
      </c>
      <c r="D45" s="20" t="e">
        <f>INDEX(D46:D49,MATCH(C45,B46:B49,0))</f>
        <v>#REF!</v>
      </c>
      <c r="E45" s="22"/>
      <c r="G45" s="8">
        <v>9</v>
      </c>
      <c r="H45" s="3"/>
      <c r="K45" s="22"/>
      <c r="L45" s="33">
        <v>37</v>
      </c>
      <c r="M45" s="40"/>
      <c r="N45" s="40"/>
      <c r="O45" s="32"/>
      <c r="P45" s="358"/>
      <c r="Q45" s="31"/>
      <c r="R45" s="31"/>
      <c r="S45" s="31"/>
      <c r="T45" s="31"/>
      <c r="U45" s="31"/>
      <c r="V45" s="187"/>
      <c r="W45" s="44"/>
      <c r="X45" s="44"/>
      <c r="Y45" s="44"/>
      <c r="Z45" s="45"/>
      <c r="AA45" s="188"/>
      <c r="AB45" s="192"/>
      <c r="AC45" s="189"/>
      <c r="AD45" s="192"/>
      <c r="AE45" s="194"/>
      <c r="AF45" s="192"/>
      <c r="AG45" s="192"/>
      <c r="AH45" s="192"/>
      <c r="AI45" s="192"/>
      <c r="AJ45" s="193"/>
      <c r="AK45" s="187"/>
      <c r="AL45" s="44"/>
      <c r="AM45" s="44"/>
      <c r="AN45" s="44"/>
      <c r="AO45" s="45"/>
      <c r="AP45" s="188"/>
      <c r="AQ45" s="192"/>
      <c r="AR45" s="189"/>
      <c r="AS45" s="192"/>
      <c r="AT45" s="194"/>
      <c r="AU45" s="192"/>
      <c r="AV45" s="192"/>
      <c r="AW45" s="192"/>
      <c r="AX45" s="192"/>
      <c r="AY45" s="193"/>
      <c r="AZ45" s="187"/>
      <c r="BA45" s="44"/>
      <c r="BB45" s="44"/>
      <c r="BC45" s="44"/>
      <c r="BD45" s="45"/>
      <c r="BE45" s="188"/>
      <c r="BF45" s="192"/>
      <c r="BG45" s="189"/>
      <c r="BH45" s="192"/>
      <c r="BI45" s="194"/>
      <c r="BJ45" s="192"/>
      <c r="BK45" s="192"/>
      <c r="BL45" s="192"/>
      <c r="BM45" s="192"/>
      <c r="BN45" s="193"/>
      <c r="BO45" s="187"/>
      <c r="BP45" s="44"/>
      <c r="BQ45" s="44"/>
      <c r="BR45" s="44"/>
      <c r="BS45" s="45"/>
      <c r="BT45" s="188"/>
      <c r="BU45" s="192"/>
      <c r="BV45" s="189"/>
      <c r="BW45" s="192"/>
      <c r="BX45" s="194"/>
      <c r="BY45" s="192"/>
      <c r="BZ45" s="192"/>
      <c r="CA45" s="192"/>
      <c r="CB45" s="192"/>
      <c r="CC45" s="193"/>
      <c r="CD45" s="187"/>
      <c r="CE45" s="44"/>
      <c r="CF45" s="44"/>
      <c r="CG45" s="44"/>
      <c r="CH45" s="45"/>
      <c r="CI45" s="188"/>
      <c r="CJ45" s="192"/>
      <c r="CK45" s="189"/>
      <c r="CL45" s="192"/>
      <c r="CM45" s="194"/>
      <c r="CN45" s="192"/>
      <c r="CO45" s="192"/>
      <c r="CP45" s="192"/>
      <c r="CQ45" s="192"/>
      <c r="CR45" s="193"/>
      <c r="CS45"/>
      <c r="CT45"/>
      <c r="CU45"/>
    </row>
    <row r="46" spans="1:99">
      <c r="A46" s="3">
        <v>1</v>
      </c>
      <c r="B46" s="6" t="s">
        <v>254</v>
      </c>
      <c r="C46" s="1"/>
      <c r="D46" s="20" t="s">
        <v>255</v>
      </c>
      <c r="E46" s="22"/>
      <c r="G46" s="8">
        <v>10</v>
      </c>
      <c r="H46" s="3"/>
      <c r="K46" s="22"/>
      <c r="L46" s="33">
        <v>38</v>
      </c>
      <c r="M46" s="40"/>
      <c r="N46" s="40"/>
      <c r="O46" s="32"/>
      <c r="P46" s="358"/>
      <c r="Q46" s="31"/>
      <c r="R46" s="31"/>
      <c r="S46" s="31"/>
      <c r="T46" s="31"/>
      <c r="U46" s="31"/>
      <c r="V46" s="187"/>
      <c r="W46" s="44"/>
      <c r="X46" s="44"/>
      <c r="Y46" s="44"/>
      <c r="Z46" s="45"/>
      <c r="AA46" s="188"/>
      <c r="AB46" s="189"/>
      <c r="AC46" s="189"/>
      <c r="AD46" s="189"/>
      <c r="AE46" s="190"/>
      <c r="AF46" s="189"/>
      <c r="AG46" s="189"/>
      <c r="AH46" s="189"/>
      <c r="AI46" s="189"/>
      <c r="AJ46" s="191"/>
      <c r="AK46" s="187"/>
      <c r="AL46" s="44"/>
      <c r="AM46" s="44"/>
      <c r="AN46" s="44"/>
      <c r="AO46" s="45"/>
      <c r="AP46" s="188"/>
      <c r="AQ46" s="189"/>
      <c r="AR46" s="189"/>
      <c r="AS46" s="189"/>
      <c r="AT46" s="190"/>
      <c r="AU46" s="189"/>
      <c r="AV46" s="189"/>
      <c r="AW46" s="189"/>
      <c r="AX46" s="189"/>
      <c r="AY46" s="191"/>
      <c r="AZ46" s="187"/>
      <c r="BA46" s="44"/>
      <c r="BB46" s="44"/>
      <c r="BC46" s="44"/>
      <c r="BD46" s="45"/>
      <c r="BE46" s="188"/>
      <c r="BF46" s="189"/>
      <c r="BG46" s="189"/>
      <c r="BH46" s="189"/>
      <c r="BI46" s="190"/>
      <c r="BJ46" s="189"/>
      <c r="BK46" s="189"/>
      <c r="BL46" s="189"/>
      <c r="BM46" s="189"/>
      <c r="BN46" s="191"/>
      <c r="BO46" s="187"/>
      <c r="BP46" s="44"/>
      <c r="BQ46" s="44"/>
      <c r="BR46" s="44"/>
      <c r="BS46" s="45"/>
      <c r="BT46" s="188"/>
      <c r="BU46" s="189"/>
      <c r="BV46" s="189"/>
      <c r="BW46" s="189"/>
      <c r="BX46" s="190"/>
      <c r="BY46" s="189"/>
      <c r="BZ46" s="189"/>
      <c r="CA46" s="189"/>
      <c r="CB46" s="189"/>
      <c r="CC46" s="191"/>
      <c r="CD46" s="187"/>
      <c r="CE46" s="44"/>
      <c r="CF46" s="44"/>
      <c r="CG46" s="44"/>
      <c r="CH46" s="45"/>
      <c r="CI46" s="188"/>
      <c r="CJ46" s="189"/>
      <c r="CK46" s="189"/>
      <c r="CL46" s="189"/>
      <c r="CM46" s="190"/>
      <c r="CN46" s="189"/>
      <c r="CO46" s="189"/>
      <c r="CP46" s="189"/>
      <c r="CQ46" s="189"/>
      <c r="CR46" s="191"/>
      <c r="CS46"/>
      <c r="CT46"/>
      <c r="CU46"/>
    </row>
    <row r="47" spans="1:99">
      <c r="A47" s="3">
        <v>2</v>
      </c>
      <c r="B47" s="6" t="s">
        <v>256</v>
      </c>
      <c r="C47" s="1"/>
      <c r="D47" s="20" t="s">
        <v>257</v>
      </c>
      <c r="E47" s="22"/>
      <c r="K47" s="22"/>
      <c r="L47" s="33">
        <v>39</v>
      </c>
      <c r="M47" s="40"/>
      <c r="N47" s="40"/>
      <c r="O47" s="32"/>
      <c r="P47" s="358"/>
      <c r="Q47" s="31"/>
      <c r="R47" s="31"/>
      <c r="S47" s="31"/>
      <c r="T47" s="31"/>
      <c r="U47" s="31"/>
      <c r="V47" s="187"/>
      <c r="W47" s="44"/>
      <c r="X47" s="44"/>
      <c r="Y47" s="44"/>
      <c r="Z47" s="45"/>
      <c r="AA47" s="188"/>
      <c r="AB47" s="189"/>
      <c r="AC47" s="189"/>
      <c r="AD47" s="189"/>
      <c r="AE47" s="190"/>
      <c r="AF47" s="189"/>
      <c r="AG47" s="189"/>
      <c r="AH47" s="189"/>
      <c r="AI47" s="189"/>
      <c r="AJ47" s="191"/>
      <c r="AK47" s="187"/>
      <c r="AL47" s="44"/>
      <c r="AM47" s="44"/>
      <c r="AN47" s="44"/>
      <c r="AO47" s="45"/>
      <c r="AP47" s="188"/>
      <c r="AQ47" s="189"/>
      <c r="AR47" s="189"/>
      <c r="AS47" s="189"/>
      <c r="AT47" s="190"/>
      <c r="AU47" s="189"/>
      <c r="AV47" s="189"/>
      <c r="AW47" s="189"/>
      <c r="AX47" s="189"/>
      <c r="AY47" s="191"/>
      <c r="AZ47" s="187"/>
      <c r="BA47" s="44"/>
      <c r="BB47" s="44"/>
      <c r="BC47" s="44"/>
      <c r="BD47" s="45"/>
      <c r="BE47" s="188"/>
      <c r="BF47" s="189"/>
      <c r="BG47" s="189"/>
      <c r="BH47" s="189"/>
      <c r="BI47" s="190"/>
      <c r="BJ47" s="189"/>
      <c r="BK47" s="189"/>
      <c r="BL47" s="189"/>
      <c r="BM47" s="189"/>
      <c r="BN47" s="191"/>
      <c r="BO47" s="187"/>
      <c r="BP47" s="44"/>
      <c r="BQ47" s="44"/>
      <c r="BR47" s="44"/>
      <c r="BS47" s="45"/>
      <c r="BT47" s="188"/>
      <c r="BU47" s="189"/>
      <c r="BV47" s="189"/>
      <c r="BW47" s="189"/>
      <c r="BX47" s="190"/>
      <c r="BY47" s="189"/>
      <c r="BZ47" s="189"/>
      <c r="CA47" s="189"/>
      <c r="CB47" s="189"/>
      <c r="CC47" s="191"/>
      <c r="CD47" s="187"/>
      <c r="CE47" s="44"/>
      <c r="CF47" s="44"/>
      <c r="CG47" s="44"/>
      <c r="CH47" s="45"/>
      <c r="CI47" s="188"/>
      <c r="CJ47" s="189"/>
      <c r="CK47" s="189"/>
      <c r="CL47" s="189"/>
      <c r="CM47" s="190"/>
      <c r="CN47" s="189"/>
      <c r="CO47" s="189"/>
      <c r="CP47" s="189"/>
      <c r="CQ47" s="189"/>
      <c r="CR47" s="191"/>
      <c r="CS47"/>
      <c r="CT47"/>
      <c r="CU47"/>
    </row>
    <row r="48" spans="1:99">
      <c r="A48" s="3">
        <v>3</v>
      </c>
      <c r="B48" s="6" t="s">
        <v>258</v>
      </c>
      <c r="C48" s="1"/>
      <c r="D48" s="20" t="s">
        <v>259</v>
      </c>
      <c r="E48" s="22"/>
      <c r="H48" s="3"/>
      <c r="K48" s="22"/>
      <c r="L48" s="33">
        <v>40</v>
      </c>
      <c r="M48" s="40"/>
      <c r="N48" s="40"/>
      <c r="O48" s="32"/>
      <c r="P48" s="358"/>
      <c r="Q48" s="31"/>
      <c r="R48" s="31"/>
      <c r="S48" s="31"/>
      <c r="T48" s="31"/>
      <c r="U48" s="31"/>
      <c r="V48" s="187"/>
      <c r="W48" s="44"/>
      <c r="X48" s="44"/>
      <c r="Y48" s="44"/>
      <c r="Z48" s="45"/>
      <c r="AA48" s="188"/>
      <c r="AB48" s="189"/>
      <c r="AC48" s="189"/>
      <c r="AD48" s="189"/>
      <c r="AE48" s="190"/>
      <c r="AF48" s="189"/>
      <c r="AG48" s="189"/>
      <c r="AH48" s="189"/>
      <c r="AI48" s="189"/>
      <c r="AJ48" s="191"/>
      <c r="AK48" s="187"/>
      <c r="AL48" s="44"/>
      <c r="AM48" s="44"/>
      <c r="AN48" s="44"/>
      <c r="AO48" s="45"/>
      <c r="AP48" s="188"/>
      <c r="AQ48" s="189"/>
      <c r="AR48" s="189"/>
      <c r="AS48" s="189"/>
      <c r="AT48" s="190"/>
      <c r="AU48" s="189"/>
      <c r="AV48" s="189"/>
      <c r="AW48" s="189"/>
      <c r="AX48" s="189"/>
      <c r="AY48" s="191"/>
      <c r="AZ48" s="187"/>
      <c r="BA48" s="44"/>
      <c r="BB48" s="44"/>
      <c r="BC48" s="44"/>
      <c r="BD48" s="45"/>
      <c r="BE48" s="188"/>
      <c r="BF48" s="189"/>
      <c r="BG48" s="189"/>
      <c r="BH48" s="189"/>
      <c r="BI48" s="190"/>
      <c r="BJ48" s="189"/>
      <c r="BK48" s="189"/>
      <c r="BL48" s="189"/>
      <c r="BM48" s="189"/>
      <c r="BN48" s="191"/>
      <c r="BO48" s="187"/>
      <c r="BP48" s="44"/>
      <c r="BQ48" s="44"/>
      <c r="BR48" s="44"/>
      <c r="BS48" s="45"/>
      <c r="BT48" s="188"/>
      <c r="BU48" s="189"/>
      <c r="BV48" s="189"/>
      <c r="BW48" s="189"/>
      <c r="BX48" s="190"/>
      <c r="BY48" s="189"/>
      <c r="BZ48" s="189"/>
      <c r="CA48" s="189"/>
      <c r="CB48" s="189"/>
      <c r="CC48" s="191"/>
      <c r="CD48" s="187"/>
      <c r="CE48" s="44"/>
      <c r="CF48" s="44"/>
      <c r="CG48" s="44"/>
      <c r="CH48" s="45"/>
      <c r="CI48" s="188"/>
      <c r="CJ48" s="189"/>
      <c r="CK48" s="189"/>
      <c r="CL48" s="189"/>
      <c r="CM48" s="190"/>
      <c r="CN48" s="189"/>
      <c r="CO48" s="189"/>
      <c r="CP48" s="189"/>
      <c r="CQ48" s="189"/>
      <c r="CR48" s="191"/>
      <c r="CS48"/>
      <c r="CT48"/>
      <c r="CU48"/>
    </row>
    <row r="49" spans="1:99">
      <c r="A49" s="3">
        <v>4</v>
      </c>
      <c r="B49" s="6" t="s">
        <v>260</v>
      </c>
      <c r="C49" s="1"/>
      <c r="D49" s="20" t="s">
        <v>261</v>
      </c>
      <c r="K49" s="22"/>
      <c r="L49" s="33">
        <v>41</v>
      </c>
      <c r="M49" s="40"/>
      <c r="N49" s="40"/>
      <c r="O49" s="32"/>
      <c r="P49" s="358"/>
      <c r="Q49" s="31"/>
      <c r="R49" s="31"/>
      <c r="S49" s="31"/>
      <c r="T49" s="31"/>
      <c r="U49" s="31"/>
      <c r="V49" s="187"/>
      <c r="W49" s="44"/>
      <c r="X49" s="44"/>
      <c r="Y49" s="44"/>
      <c r="Z49" s="45"/>
      <c r="AA49" s="188"/>
      <c r="AB49" s="189"/>
      <c r="AC49" s="189"/>
      <c r="AD49" s="189"/>
      <c r="AE49" s="190"/>
      <c r="AF49" s="189"/>
      <c r="AG49" s="189"/>
      <c r="AH49" s="189"/>
      <c r="AI49" s="189"/>
      <c r="AJ49" s="191"/>
      <c r="AK49" s="187"/>
      <c r="AL49" s="44"/>
      <c r="AM49" s="44"/>
      <c r="AN49" s="44"/>
      <c r="AO49" s="45"/>
      <c r="AP49" s="188"/>
      <c r="AQ49" s="189"/>
      <c r="AR49" s="189"/>
      <c r="AS49" s="189"/>
      <c r="AT49" s="190"/>
      <c r="AU49" s="189"/>
      <c r="AV49" s="189"/>
      <c r="AW49" s="189"/>
      <c r="AX49" s="189"/>
      <c r="AY49" s="191"/>
      <c r="AZ49" s="187"/>
      <c r="BA49" s="44"/>
      <c r="BB49" s="44"/>
      <c r="BC49" s="44"/>
      <c r="BD49" s="45"/>
      <c r="BE49" s="188"/>
      <c r="BF49" s="189"/>
      <c r="BG49" s="189"/>
      <c r="BH49" s="189"/>
      <c r="BI49" s="190"/>
      <c r="BJ49" s="189"/>
      <c r="BK49" s="189"/>
      <c r="BL49" s="189"/>
      <c r="BM49" s="189"/>
      <c r="BN49" s="191"/>
      <c r="BO49" s="187"/>
      <c r="BP49" s="44"/>
      <c r="BQ49" s="44"/>
      <c r="BR49" s="44"/>
      <c r="BS49" s="45"/>
      <c r="BT49" s="188"/>
      <c r="BU49" s="189"/>
      <c r="BV49" s="189"/>
      <c r="BW49" s="189"/>
      <c r="BX49" s="190"/>
      <c r="BY49" s="189"/>
      <c r="BZ49" s="189"/>
      <c r="CA49" s="189"/>
      <c r="CB49" s="189"/>
      <c r="CC49" s="191"/>
      <c r="CD49" s="187"/>
      <c r="CE49" s="44"/>
      <c r="CF49" s="44"/>
      <c r="CG49" s="44"/>
      <c r="CH49" s="45"/>
      <c r="CI49" s="188"/>
      <c r="CJ49" s="189"/>
      <c r="CK49" s="189"/>
      <c r="CL49" s="189"/>
      <c r="CM49" s="190"/>
      <c r="CN49" s="189"/>
      <c r="CO49" s="189"/>
      <c r="CP49" s="189"/>
      <c r="CQ49" s="189"/>
      <c r="CR49" s="191"/>
      <c r="CS49"/>
      <c r="CT49"/>
      <c r="CU49"/>
    </row>
    <row r="50" spans="1:99">
      <c r="A50" s="3">
        <v>5</v>
      </c>
      <c r="B50" s="6"/>
      <c r="K50" s="22"/>
      <c r="L50" s="33">
        <v>42</v>
      </c>
      <c r="M50" s="40"/>
      <c r="N50" s="40"/>
      <c r="O50" s="32"/>
      <c r="P50" s="358"/>
      <c r="Q50" s="31"/>
      <c r="R50" s="31"/>
      <c r="S50" s="31"/>
      <c r="T50" s="31"/>
      <c r="U50" s="31"/>
      <c r="V50" s="195"/>
      <c r="W50" s="196"/>
      <c r="X50" s="44"/>
      <c r="Y50" s="44"/>
      <c r="Z50" s="45"/>
      <c r="AA50" s="188"/>
      <c r="AB50" s="189"/>
      <c r="AC50" s="189"/>
      <c r="AD50" s="189"/>
      <c r="AE50" s="190"/>
      <c r="AF50" s="189"/>
      <c r="AG50" s="189"/>
      <c r="AH50" s="189"/>
      <c r="AI50" s="189"/>
      <c r="AJ50" s="191"/>
      <c r="AK50" s="195"/>
      <c r="AL50" s="196"/>
      <c r="AM50" s="44"/>
      <c r="AN50" s="44"/>
      <c r="AO50" s="45"/>
      <c r="AP50" s="188"/>
      <c r="AQ50" s="189"/>
      <c r="AR50" s="189"/>
      <c r="AS50" s="189"/>
      <c r="AT50" s="190"/>
      <c r="AU50" s="189"/>
      <c r="AV50" s="189"/>
      <c r="AW50" s="189"/>
      <c r="AX50" s="189"/>
      <c r="AY50" s="191"/>
      <c r="AZ50" s="195"/>
      <c r="BA50" s="196"/>
      <c r="BB50" s="44"/>
      <c r="BC50" s="44"/>
      <c r="BD50" s="45"/>
      <c r="BE50" s="188"/>
      <c r="BF50" s="189"/>
      <c r="BG50" s="189"/>
      <c r="BH50" s="189"/>
      <c r="BI50" s="190"/>
      <c r="BJ50" s="189"/>
      <c r="BK50" s="189"/>
      <c r="BL50" s="189"/>
      <c r="BM50" s="189"/>
      <c r="BN50" s="191"/>
      <c r="BO50" s="195"/>
      <c r="BP50" s="196"/>
      <c r="BQ50" s="44"/>
      <c r="BR50" s="44"/>
      <c r="BS50" s="45"/>
      <c r="BT50" s="188"/>
      <c r="BU50" s="189"/>
      <c r="BV50" s="189"/>
      <c r="BW50" s="189"/>
      <c r="BX50" s="190"/>
      <c r="BY50" s="189"/>
      <c r="BZ50" s="189"/>
      <c r="CA50" s="189"/>
      <c r="CB50" s="189"/>
      <c r="CC50" s="191"/>
      <c r="CD50" s="195"/>
      <c r="CE50" s="196"/>
      <c r="CF50" s="44"/>
      <c r="CG50" s="44"/>
      <c r="CH50" s="45"/>
      <c r="CI50" s="188"/>
      <c r="CJ50" s="189"/>
      <c r="CK50" s="189"/>
      <c r="CL50" s="189"/>
      <c r="CM50" s="190"/>
      <c r="CN50" s="189"/>
      <c r="CO50" s="189"/>
      <c r="CP50" s="189"/>
      <c r="CQ50" s="189"/>
      <c r="CR50" s="191"/>
      <c r="CS50"/>
      <c r="CT50"/>
      <c r="CU50"/>
    </row>
    <row r="51" spans="1:99">
      <c r="A51" s="3">
        <v>6</v>
      </c>
      <c r="B51" s="6"/>
      <c r="K51" s="22"/>
      <c r="L51" s="33">
        <v>43</v>
      </c>
      <c r="M51" s="40"/>
      <c r="N51" s="40"/>
      <c r="O51" s="32"/>
      <c r="P51" s="358"/>
      <c r="Q51" s="31"/>
      <c r="R51" s="31"/>
      <c r="S51" s="31"/>
      <c r="T51" s="31"/>
      <c r="U51" s="31"/>
      <c r="V51" s="187"/>
      <c r="W51" s="44"/>
      <c r="X51" s="44"/>
      <c r="Y51" s="44"/>
      <c r="Z51" s="45"/>
      <c r="AA51" s="188"/>
      <c r="AB51" s="189"/>
      <c r="AC51" s="189"/>
      <c r="AD51" s="189"/>
      <c r="AE51" s="190"/>
      <c r="AF51" s="189"/>
      <c r="AG51" s="189"/>
      <c r="AH51" s="189"/>
      <c r="AI51" s="189"/>
      <c r="AJ51" s="191"/>
      <c r="AK51" s="187"/>
      <c r="AL51" s="44"/>
      <c r="AM51" s="44"/>
      <c r="AN51" s="44"/>
      <c r="AO51" s="45"/>
      <c r="AP51" s="188"/>
      <c r="AQ51" s="189"/>
      <c r="AR51" s="189"/>
      <c r="AS51" s="189"/>
      <c r="AT51" s="190"/>
      <c r="AU51" s="189"/>
      <c r="AV51" s="189"/>
      <c r="AW51" s="189"/>
      <c r="AX51" s="189"/>
      <c r="AY51" s="191"/>
      <c r="AZ51" s="187"/>
      <c r="BA51" s="44"/>
      <c r="BB51" s="44"/>
      <c r="BC51" s="44"/>
      <c r="BD51" s="45"/>
      <c r="BE51" s="188"/>
      <c r="BF51" s="189"/>
      <c r="BG51" s="189"/>
      <c r="BH51" s="189"/>
      <c r="BI51" s="190"/>
      <c r="BJ51" s="189"/>
      <c r="BK51" s="189"/>
      <c r="BL51" s="189"/>
      <c r="BM51" s="189"/>
      <c r="BN51" s="191"/>
      <c r="BO51" s="187"/>
      <c r="BP51" s="44"/>
      <c r="BQ51" s="44"/>
      <c r="BR51" s="44"/>
      <c r="BS51" s="45"/>
      <c r="BT51" s="188"/>
      <c r="BU51" s="189"/>
      <c r="BV51" s="189"/>
      <c r="BW51" s="189"/>
      <c r="BX51" s="190"/>
      <c r="BY51" s="189"/>
      <c r="BZ51" s="189"/>
      <c r="CA51" s="189"/>
      <c r="CB51" s="189"/>
      <c r="CC51" s="191"/>
      <c r="CD51" s="187"/>
      <c r="CE51" s="44"/>
      <c r="CF51" s="44"/>
      <c r="CG51" s="44"/>
      <c r="CH51" s="45"/>
      <c r="CI51" s="188"/>
      <c r="CJ51" s="189"/>
      <c r="CK51" s="189"/>
      <c r="CL51" s="189"/>
      <c r="CM51" s="190"/>
      <c r="CN51" s="189"/>
      <c r="CO51" s="189"/>
      <c r="CP51" s="189"/>
      <c r="CQ51" s="189"/>
      <c r="CR51" s="191"/>
      <c r="CS51"/>
      <c r="CT51"/>
      <c r="CU51"/>
    </row>
    <row r="52" spans="1:99">
      <c r="A52" s="6"/>
      <c r="B52" s="21" t="s">
        <v>262</v>
      </c>
      <c r="K52" s="22"/>
      <c r="L52" s="33">
        <v>44</v>
      </c>
      <c r="M52" s="40"/>
      <c r="N52" s="40"/>
      <c r="O52" s="32"/>
      <c r="P52" s="358"/>
      <c r="Q52" s="31"/>
      <c r="R52" s="31"/>
      <c r="S52" s="31"/>
      <c r="T52" s="31"/>
      <c r="U52" s="31"/>
      <c r="V52" s="187"/>
      <c r="W52" s="44"/>
      <c r="X52" s="44"/>
      <c r="Y52" s="44"/>
      <c r="Z52" s="45"/>
      <c r="AA52" s="188"/>
      <c r="AB52" s="189"/>
      <c r="AC52" s="189"/>
      <c r="AD52" s="189"/>
      <c r="AE52" s="190"/>
      <c r="AF52" s="189"/>
      <c r="AG52" s="189"/>
      <c r="AH52" s="189"/>
      <c r="AI52" s="189"/>
      <c r="AJ52" s="191"/>
      <c r="AK52" s="187"/>
      <c r="AL52" s="44"/>
      <c r="AM52" s="44"/>
      <c r="AN52" s="44"/>
      <c r="AO52" s="45"/>
      <c r="AP52" s="188"/>
      <c r="AQ52" s="189"/>
      <c r="AR52" s="189"/>
      <c r="AS52" s="189"/>
      <c r="AT52" s="190"/>
      <c r="AU52" s="189"/>
      <c r="AV52" s="189"/>
      <c r="AW52" s="189"/>
      <c r="AX52" s="189"/>
      <c r="AY52" s="191"/>
      <c r="AZ52" s="187"/>
      <c r="BA52" s="44"/>
      <c r="BB52" s="44"/>
      <c r="BC52" s="44"/>
      <c r="BD52" s="45"/>
      <c r="BE52" s="188"/>
      <c r="BF52" s="189"/>
      <c r="BG52" s="189"/>
      <c r="BH52" s="189"/>
      <c r="BI52" s="190"/>
      <c r="BJ52" s="189"/>
      <c r="BK52" s="189"/>
      <c r="BL52" s="189"/>
      <c r="BM52" s="189"/>
      <c r="BN52" s="191"/>
      <c r="BO52" s="187"/>
      <c r="BP52" s="44"/>
      <c r="BQ52" s="44"/>
      <c r="BR52" s="44"/>
      <c r="BS52" s="45"/>
      <c r="BT52" s="188"/>
      <c r="BU52" s="189"/>
      <c r="BV52" s="189"/>
      <c r="BW52" s="189"/>
      <c r="BX52" s="190"/>
      <c r="BY52" s="189"/>
      <c r="BZ52" s="189"/>
      <c r="CA52" s="189"/>
      <c r="CB52" s="189"/>
      <c r="CC52" s="191"/>
      <c r="CD52" s="187"/>
      <c r="CE52" s="44"/>
      <c r="CF52" s="44"/>
      <c r="CG52" s="44"/>
      <c r="CH52" s="45"/>
      <c r="CI52" s="188"/>
      <c r="CJ52" s="189"/>
      <c r="CK52" s="189"/>
      <c r="CL52" s="189"/>
      <c r="CM52" s="190"/>
      <c r="CN52" s="189"/>
      <c r="CO52" s="189"/>
      <c r="CP52" s="189"/>
      <c r="CQ52" s="189"/>
      <c r="CR52" s="191"/>
      <c r="CS52"/>
      <c r="CT52"/>
      <c r="CU52"/>
    </row>
    <row r="53" spans="1:99">
      <c r="A53" s="3">
        <v>1</v>
      </c>
      <c r="B53" s="19" t="s">
        <v>263</v>
      </c>
      <c r="C53" s="1" t="s">
        <v>68</v>
      </c>
      <c r="K53" s="22"/>
      <c r="L53" s="33">
        <v>45</v>
      </c>
      <c r="M53" s="40"/>
      <c r="N53" s="40"/>
      <c r="O53" s="32"/>
      <c r="P53" s="358"/>
      <c r="Q53" s="31"/>
      <c r="R53" s="31"/>
      <c r="S53" s="31"/>
      <c r="T53" s="31"/>
      <c r="U53" s="31"/>
      <c r="V53" s="187"/>
      <c r="W53" s="44"/>
      <c r="X53" s="44"/>
      <c r="Y53" s="44"/>
      <c r="Z53" s="45"/>
      <c r="AA53" s="188"/>
      <c r="AB53" s="189"/>
      <c r="AC53" s="189"/>
      <c r="AD53" s="189"/>
      <c r="AE53" s="190"/>
      <c r="AF53" s="189"/>
      <c r="AG53" s="189"/>
      <c r="AH53" s="189"/>
      <c r="AI53" s="189"/>
      <c r="AJ53" s="191"/>
      <c r="AK53" s="187"/>
      <c r="AL53" s="44"/>
      <c r="AM53" s="44"/>
      <c r="AN53" s="44"/>
      <c r="AO53" s="45"/>
      <c r="AP53" s="188"/>
      <c r="AQ53" s="189"/>
      <c r="AR53" s="189"/>
      <c r="AS53" s="189"/>
      <c r="AT53" s="190"/>
      <c r="AU53" s="189"/>
      <c r="AV53" s="189"/>
      <c r="AW53" s="189"/>
      <c r="AX53" s="189"/>
      <c r="AY53" s="191"/>
      <c r="AZ53" s="187"/>
      <c r="BA53" s="44"/>
      <c r="BB53" s="44"/>
      <c r="BC53" s="44"/>
      <c r="BD53" s="45"/>
      <c r="BE53" s="188"/>
      <c r="BF53" s="189"/>
      <c r="BG53" s="189"/>
      <c r="BH53" s="189"/>
      <c r="BI53" s="190"/>
      <c r="BJ53" s="189"/>
      <c r="BK53" s="189"/>
      <c r="BL53" s="189"/>
      <c r="BM53" s="189"/>
      <c r="BN53" s="191"/>
      <c r="BO53" s="187"/>
      <c r="BP53" s="44"/>
      <c r="BQ53" s="44"/>
      <c r="BR53" s="44"/>
      <c r="BS53" s="45"/>
      <c r="BT53" s="188"/>
      <c r="BU53" s="189"/>
      <c r="BV53" s="189"/>
      <c r="BW53" s="189"/>
      <c r="BX53" s="190"/>
      <c r="BY53" s="189"/>
      <c r="BZ53" s="189"/>
      <c r="CA53" s="189"/>
      <c r="CB53" s="189"/>
      <c r="CC53" s="191"/>
      <c r="CD53" s="187"/>
      <c r="CE53" s="44"/>
      <c r="CF53" s="44"/>
      <c r="CG53" s="44"/>
      <c r="CH53" s="45"/>
      <c r="CI53" s="188"/>
      <c r="CJ53" s="189"/>
      <c r="CK53" s="189"/>
      <c r="CL53" s="189"/>
      <c r="CM53" s="190"/>
      <c r="CN53" s="189"/>
      <c r="CO53" s="189"/>
      <c r="CP53" s="189"/>
      <c r="CQ53" s="189"/>
      <c r="CR53" s="191"/>
      <c r="CS53"/>
      <c r="CT53"/>
      <c r="CU53"/>
    </row>
    <row r="54" spans="1:99">
      <c r="A54" s="3">
        <v>2</v>
      </c>
      <c r="B54" s="20" t="s">
        <v>264</v>
      </c>
      <c r="C54" s="1" t="s">
        <v>84</v>
      </c>
      <c r="K54" s="22"/>
      <c r="L54" s="33">
        <v>46</v>
      </c>
      <c r="M54" s="40"/>
      <c r="N54" s="40"/>
      <c r="O54" s="32"/>
      <c r="P54" s="358"/>
      <c r="Q54" s="31"/>
      <c r="R54" s="31"/>
      <c r="S54" s="31"/>
      <c r="T54" s="31"/>
      <c r="U54" s="31"/>
      <c r="V54" s="187"/>
      <c r="W54" s="44"/>
      <c r="X54" s="44"/>
      <c r="Y54" s="44"/>
      <c r="Z54" s="45"/>
      <c r="AA54" s="188"/>
      <c r="AB54" s="189"/>
      <c r="AC54" s="189"/>
      <c r="AD54" s="189"/>
      <c r="AE54" s="190"/>
      <c r="AF54" s="189"/>
      <c r="AG54" s="189"/>
      <c r="AH54" s="189"/>
      <c r="AI54" s="189"/>
      <c r="AJ54" s="191"/>
      <c r="AK54" s="187"/>
      <c r="AL54" s="44"/>
      <c r="AM54" s="44"/>
      <c r="AN54" s="44"/>
      <c r="AO54" s="45"/>
      <c r="AP54" s="188"/>
      <c r="AQ54" s="189"/>
      <c r="AR54" s="189"/>
      <c r="AS54" s="189"/>
      <c r="AT54" s="190"/>
      <c r="AU54" s="189"/>
      <c r="AV54" s="189"/>
      <c r="AW54" s="189"/>
      <c r="AX54" s="189"/>
      <c r="AY54" s="191"/>
      <c r="AZ54" s="187"/>
      <c r="BA54" s="44"/>
      <c r="BB54" s="44"/>
      <c r="BC54" s="44"/>
      <c r="BD54" s="45"/>
      <c r="BE54" s="188"/>
      <c r="BF54" s="189"/>
      <c r="BG54" s="189"/>
      <c r="BH54" s="189"/>
      <c r="BI54" s="190"/>
      <c r="BJ54" s="189"/>
      <c r="BK54" s="189"/>
      <c r="BL54" s="189"/>
      <c r="BM54" s="189"/>
      <c r="BN54" s="191"/>
      <c r="BO54" s="187"/>
      <c r="BP54" s="44"/>
      <c r="BQ54" s="44"/>
      <c r="BR54" s="44"/>
      <c r="BS54" s="45"/>
      <c r="BT54" s="188"/>
      <c r="BU54" s="189"/>
      <c r="BV54" s="189"/>
      <c r="BW54" s="189"/>
      <c r="BX54" s="190"/>
      <c r="BY54" s="189"/>
      <c r="BZ54" s="189"/>
      <c r="CA54" s="189"/>
      <c r="CB54" s="189"/>
      <c r="CC54" s="191"/>
      <c r="CD54" s="187"/>
      <c r="CE54" s="44"/>
      <c r="CF54" s="44"/>
      <c r="CG54" s="44"/>
      <c r="CH54" s="45"/>
      <c r="CI54" s="188"/>
      <c r="CJ54" s="189"/>
      <c r="CK54" s="189"/>
      <c r="CL54" s="189"/>
      <c r="CM54" s="190"/>
      <c r="CN54" s="189"/>
      <c r="CO54" s="189"/>
      <c r="CP54" s="189"/>
      <c r="CQ54" s="189"/>
      <c r="CR54" s="191"/>
      <c r="CS54"/>
      <c r="CT54"/>
      <c r="CU54"/>
    </row>
    <row r="55" spans="1:99">
      <c r="A55" s="3">
        <v>3</v>
      </c>
      <c r="B55" s="20" t="s">
        <v>265</v>
      </c>
      <c r="C55" s="1" t="s">
        <v>69</v>
      </c>
      <c r="K55" s="22"/>
      <c r="L55" s="33">
        <v>47</v>
      </c>
      <c r="M55" s="40"/>
      <c r="N55" s="40"/>
      <c r="O55" s="32"/>
      <c r="P55" s="358"/>
      <c r="Q55" s="31"/>
      <c r="R55" s="31"/>
      <c r="S55" s="31"/>
      <c r="T55" s="31"/>
      <c r="U55" s="31"/>
      <c r="V55" s="187"/>
      <c r="W55" s="44"/>
      <c r="X55" s="44"/>
      <c r="Y55" s="44"/>
      <c r="Z55" s="45"/>
      <c r="AA55" s="188"/>
      <c r="AB55" s="189"/>
      <c r="AC55" s="189"/>
      <c r="AD55" s="189"/>
      <c r="AE55" s="190"/>
      <c r="AF55" s="189"/>
      <c r="AG55" s="189"/>
      <c r="AH55" s="189"/>
      <c r="AI55" s="189"/>
      <c r="AJ55" s="191"/>
      <c r="AK55" s="187"/>
      <c r="AL55" s="44"/>
      <c r="AM55" s="44"/>
      <c r="AN55" s="44"/>
      <c r="AO55" s="45"/>
      <c r="AP55" s="188"/>
      <c r="AQ55" s="189"/>
      <c r="AR55" s="189"/>
      <c r="AS55" s="189"/>
      <c r="AT55" s="190"/>
      <c r="AU55" s="189"/>
      <c r="AV55" s="189"/>
      <c r="AW55" s="189"/>
      <c r="AX55" s="189"/>
      <c r="AY55" s="191"/>
      <c r="AZ55" s="187"/>
      <c r="BA55" s="44"/>
      <c r="BB55" s="44"/>
      <c r="BC55" s="44"/>
      <c r="BD55" s="45"/>
      <c r="BE55" s="188"/>
      <c r="BF55" s="189"/>
      <c r="BG55" s="189"/>
      <c r="BH55" s="189"/>
      <c r="BI55" s="190"/>
      <c r="BJ55" s="189"/>
      <c r="BK55" s="189"/>
      <c r="BL55" s="189"/>
      <c r="BM55" s="189"/>
      <c r="BN55" s="191"/>
      <c r="BO55" s="187"/>
      <c r="BP55" s="44"/>
      <c r="BQ55" s="44"/>
      <c r="BR55" s="44"/>
      <c r="BS55" s="45"/>
      <c r="BT55" s="188"/>
      <c r="BU55" s="189"/>
      <c r="BV55" s="189"/>
      <c r="BW55" s="189"/>
      <c r="BX55" s="190"/>
      <c r="BY55" s="189"/>
      <c r="BZ55" s="189"/>
      <c r="CA55" s="189"/>
      <c r="CB55" s="189"/>
      <c r="CC55" s="191"/>
      <c r="CD55" s="187"/>
      <c r="CE55" s="44"/>
      <c r="CF55" s="44"/>
      <c r="CG55" s="44"/>
      <c r="CH55" s="45"/>
      <c r="CI55" s="188"/>
      <c r="CJ55" s="189"/>
      <c r="CK55" s="189"/>
      <c r="CL55" s="189"/>
      <c r="CM55" s="190"/>
      <c r="CN55" s="189"/>
      <c r="CO55" s="189"/>
      <c r="CP55" s="189"/>
      <c r="CQ55" s="189"/>
      <c r="CR55" s="191"/>
      <c r="CS55"/>
      <c r="CT55"/>
      <c r="CU55"/>
    </row>
    <row r="56" spans="1:99">
      <c r="A56" s="3">
        <v>4</v>
      </c>
      <c r="K56" s="22"/>
      <c r="L56" s="33">
        <v>48</v>
      </c>
      <c r="M56" s="40"/>
      <c r="N56" s="40"/>
      <c r="O56" s="32"/>
      <c r="P56" s="358"/>
      <c r="Q56" s="31"/>
      <c r="R56" s="31"/>
      <c r="S56" s="31"/>
      <c r="T56" s="31"/>
      <c r="U56" s="31"/>
      <c r="V56" s="187"/>
      <c r="W56" s="44"/>
      <c r="X56" s="44"/>
      <c r="Y56" s="44"/>
      <c r="Z56" s="45"/>
      <c r="AA56" s="188"/>
      <c r="AB56" s="189"/>
      <c r="AC56" s="189"/>
      <c r="AD56" s="192"/>
      <c r="AE56" s="194"/>
      <c r="AF56" s="192"/>
      <c r="AG56" s="192"/>
      <c r="AH56" s="192"/>
      <c r="AI56" s="192"/>
      <c r="AJ56" s="193"/>
      <c r="AK56" s="187"/>
      <c r="AL56" s="44"/>
      <c r="AM56" s="44"/>
      <c r="AN56" s="44"/>
      <c r="AO56" s="45"/>
      <c r="AP56" s="188"/>
      <c r="AQ56" s="189"/>
      <c r="AR56" s="189"/>
      <c r="AS56" s="192"/>
      <c r="AT56" s="194"/>
      <c r="AU56" s="192"/>
      <c r="AV56" s="192"/>
      <c r="AW56" s="192"/>
      <c r="AX56" s="192"/>
      <c r="AY56" s="193"/>
      <c r="AZ56" s="187"/>
      <c r="BA56" s="44"/>
      <c r="BB56" s="44"/>
      <c r="BC56" s="44"/>
      <c r="BD56" s="45"/>
      <c r="BE56" s="188"/>
      <c r="BF56" s="189"/>
      <c r="BG56" s="189"/>
      <c r="BH56" s="192"/>
      <c r="BI56" s="194"/>
      <c r="BJ56" s="192"/>
      <c r="BK56" s="192"/>
      <c r="BL56" s="192"/>
      <c r="BM56" s="192"/>
      <c r="BN56" s="193"/>
      <c r="BO56" s="187"/>
      <c r="BP56" s="44"/>
      <c r="BQ56" s="44"/>
      <c r="BR56" s="44"/>
      <c r="BS56" s="45"/>
      <c r="BT56" s="188"/>
      <c r="BU56" s="189"/>
      <c r="BV56" s="189"/>
      <c r="BW56" s="192"/>
      <c r="BX56" s="194"/>
      <c r="BY56" s="192"/>
      <c r="BZ56" s="192"/>
      <c r="CA56" s="192"/>
      <c r="CB56" s="192"/>
      <c r="CC56" s="193"/>
      <c r="CD56" s="187"/>
      <c r="CE56" s="44"/>
      <c r="CF56" s="44"/>
      <c r="CG56" s="44"/>
      <c r="CH56" s="45"/>
      <c r="CI56" s="188"/>
      <c r="CJ56" s="189"/>
      <c r="CK56" s="189"/>
      <c r="CL56" s="192"/>
      <c r="CM56" s="194"/>
      <c r="CN56" s="192"/>
      <c r="CO56" s="192"/>
      <c r="CP56" s="192"/>
      <c r="CQ56" s="192"/>
      <c r="CR56" s="193"/>
      <c r="CS56"/>
      <c r="CT56"/>
      <c r="CU56"/>
    </row>
    <row r="57" spans="1:99">
      <c r="A57" s="3">
        <v>5</v>
      </c>
      <c r="K57" s="22"/>
      <c r="L57" s="33">
        <v>49</v>
      </c>
      <c r="M57" s="40"/>
      <c r="N57" s="40"/>
      <c r="O57" s="32"/>
      <c r="P57" s="358"/>
      <c r="Q57" s="31"/>
      <c r="R57" s="31"/>
      <c r="S57" s="31"/>
      <c r="T57" s="31"/>
      <c r="U57" s="31"/>
      <c r="V57" s="187"/>
      <c r="W57" s="44"/>
      <c r="X57" s="44"/>
      <c r="Y57" s="44"/>
      <c r="Z57" s="45"/>
      <c r="AA57" s="188"/>
      <c r="AB57" s="189"/>
      <c r="AC57" s="189"/>
      <c r="AD57" s="189"/>
      <c r="AE57" s="190"/>
      <c r="AF57" s="189"/>
      <c r="AG57" s="189"/>
      <c r="AH57" s="189"/>
      <c r="AI57" s="189"/>
      <c r="AJ57" s="191"/>
      <c r="AK57" s="187"/>
      <c r="AL57" s="44"/>
      <c r="AM57" s="44"/>
      <c r="AN57" s="44"/>
      <c r="AO57" s="45"/>
      <c r="AP57" s="188"/>
      <c r="AQ57" s="189"/>
      <c r="AR57" s="189"/>
      <c r="AS57" s="189"/>
      <c r="AT57" s="190"/>
      <c r="AU57" s="189"/>
      <c r="AV57" s="189"/>
      <c r="AW57" s="189"/>
      <c r="AX57" s="189"/>
      <c r="AY57" s="191"/>
      <c r="AZ57" s="187"/>
      <c r="BA57" s="44"/>
      <c r="BB57" s="44"/>
      <c r="BC57" s="44"/>
      <c r="BD57" s="45"/>
      <c r="BE57" s="188"/>
      <c r="BF57" s="189"/>
      <c r="BG57" s="189"/>
      <c r="BH57" s="189"/>
      <c r="BI57" s="190"/>
      <c r="BJ57" s="189"/>
      <c r="BK57" s="189"/>
      <c r="BL57" s="189"/>
      <c r="BM57" s="189"/>
      <c r="BN57" s="191"/>
      <c r="BO57" s="187"/>
      <c r="BP57" s="44"/>
      <c r="BQ57" s="44"/>
      <c r="BR57" s="44"/>
      <c r="BS57" s="45"/>
      <c r="BT57" s="188"/>
      <c r="BU57" s="189"/>
      <c r="BV57" s="189"/>
      <c r="BW57" s="189"/>
      <c r="BX57" s="190"/>
      <c r="BY57" s="189"/>
      <c r="BZ57" s="189"/>
      <c r="CA57" s="189"/>
      <c r="CB57" s="189"/>
      <c r="CC57" s="191"/>
      <c r="CD57" s="187"/>
      <c r="CE57" s="44"/>
      <c r="CF57" s="44"/>
      <c r="CG57" s="44"/>
      <c r="CH57" s="45"/>
      <c r="CI57" s="188"/>
      <c r="CJ57" s="189"/>
      <c r="CK57" s="189"/>
      <c r="CL57" s="189"/>
      <c r="CM57" s="190"/>
      <c r="CN57" s="189"/>
      <c r="CO57" s="189"/>
      <c r="CP57" s="189"/>
      <c r="CQ57" s="189"/>
      <c r="CR57" s="191"/>
      <c r="CS57"/>
      <c r="CT57"/>
      <c r="CU57"/>
    </row>
    <row r="58" spans="1:99">
      <c r="K58" s="22"/>
      <c r="L58" s="33">
        <v>50</v>
      </c>
      <c r="V58" s="197"/>
      <c r="W58" s="198"/>
      <c r="X58" s="29"/>
      <c r="Y58" s="28"/>
      <c r="Z58" s="12"/>
      <c r="AA58" s="199"/>
      <c r="AB58" s="200"/>
      <c r="AC58" s="200"/>
      <c r="AD58" s="200"/>
      <c r="AE58" s="201"/>
      <c r="AF58" s="200"/>
      <c r="AG58" s="200"/>
      <c r="AH58" s="200"/>
      <c r="AI58" s="200"/>
      <c r="AJ58" s="202"/>
      <c r="AK58" s="197"/>
      <c r="AL58" s="198"/>
      <c r="AM58" s="29"/>
      <c r="AN58" s="28"/>
      <c r="AO58" s="12"/>
      <c r="AP58" s="199"/>
      <c r="AQ58" s="200"/>
      <c r="AR58" s="200"/>
      <c r="AS58" s="200"/>
      <c r="AT58" s="201"/>
      <c r="AU58" s="200"/>
      <c r="AV58" s="200"/>
      <c r="AW58" s="200"/>
      <c r="AX58" s="200"/>
      <c r="AY58" s="202"/>
      <c r="AZ58" s="197"/>
      <c r="BA58" s="198"/>
      <c r="BB58" s="29"/>
      <c r="BC58" s="28"/>
      <c r="BD58" s="12"/>
      <c r="BE58" s="199"/>
      <c r="BF58" s="200"/>
      <c r="BG58" s="200"/>
      <c r="BH58" s="200"/>
      <c r="BI58" s="201"/>
      <c r="BJ58" s="200"/>
      <c r="BK58" s="200"/>
      <c r="BL58" s="200"/>
      <c r="BM58" s="200"/>
      <c r="BN58" s="202"/>
      <c r="BO58" s="197"/>
      <c r="BP58" s="198"/>
      <c r="BQ58" s="29"/>
      <c r="BR58" s="28"/>
      <c r="BS58" s="12"/>
      <c r="BT58" s="199"/>
      <c r="BU58" s="200"/>
      <c r="BV58" s="200"/>
      <c r="BW58" s="200"/>
      <c r="BX58" s="201"/>
      <c r="BY58" s="200"/>
      <c r="BZ58" s="200"/>
      <c r="CA58" s="200"/>
      <c r="CB58" s="200"/>
      <c r="CC58" s="202"/>
      <c r="CD58" s="197"/>
      <c r="CE58" s="198"/>
      <c r="CF58" s="29"/>
      <c r="CG58" s="28"/>
      <c r="CH58" s="12"/>
      <c r="CI58" s="199"/>
      <c r="CJ58" s="200"/>
      <c r="CK58" s="200"/>
      <c r="CL58" s="200"/>
      <c r="CM58" s="201"/>
      <c r="CN58" s="200"/>
      <c r="CO58" s="200"/>
      <c r="CP58" s="200"/>
      <c r="CQ58" s="200"/>
      <c r="CR58" s="202"/>
      <c r="CS58"/>
      <c r="CT58"/>
      <c r="CU58"/>
    </row>
    <row r="59" spans="1:99">
      <c r="K59" s="22"/>
      <c r="L59" s="33">
        <v>51</v>
      </c>
      <c r="V59" s="197"/>
      <c r="W59" s="198"/>
      <c r="X59" s="29"/>
      <c r="Y59" s="28"/>
      <c r="Z59" s="12"/>
      <c r="AA59" s="199"/>
      <c r="AB59" s="200"/>
      <c r="AC59" s="200"/>
      <c r="AD59" s="200"/>
      <c r="AE59" s="201"/>
      <c r="AF59" s="200"/>
      <c r="AG59" s="200"/>
      <c r="AH59" s="200"/>
      <c r="AI59" s="200"/>
      <c r="AJ59" s="202"/>
      <c r="AK59" s="197"/>
      <c r="AL59" s="198"/>
      <c r="AM59" s="29"/>
      <c r="AN59" s="28"/>
      <c r="AO59" s="12"/>
      <c r="AP59" s="199"/>
      <c r="AQ59" s="200"/>
      <c r="AR59" s="200"/>
      <c r="AS59" s="200"/>
      <c r="AT59" s="201"/>
      <c r="AU59" s="200"/>
      <c r="AV59" s="200"/>
      <c r="AW59" s="200"/>
      <c r="AX59" s="200"/>
      <c r="AY59" s="202"/>
      <c r="AZ59" s="197"/>
      <c r="BA59" s="198"/>
      <c r="BB59" s="29"/>
      <c r="BC59" s="28"/>
      <c r="BD59" s="12"/>
      <c r="BE59" s="199"/>
      <c r="BF59" s="200"/>
      <c r="BG59" s="200"/>
      <c r="BH59" s="200"/>
      <c r="BI59" s="201"/>
      <c r="BJ59" s="200"/>
      <c r="BK59" s="200"/>
      <c r="BL59" s="200"/>
      <c r="BM59" s="200"/>
      <c r="BN59" s="202"/>
      <c r="BO59" s="197"/>
      <c r="BP59" s="198"/>
      <c r="BQ59" s="29"/>
      <c r="BR59" s="28"/>
      <c r="BS59" s="12"/>
      <c r="BT59" s="199"/>
      <c r="BU59" s="200"/>
      <c r="BV59" s="200"/>
      <c r="BW59" s="200"/>
      <c r="BX59" s="201"/>
      <c r="BY59" s="200"/>
      <c r="BZ59" s="200"/>
      <c r="CA59" s="200"/>
      <c r="CB59" s="200"/>
      <c r="CC59" s="202"/>
      <c r="CD59" s="197"/>
      <c r="CE59" s="198"/>
      <c r="CF59" s="29"/>
      <c r="CG59" s="28"/>
      <c r="CH59" s="12"/>
      <c r="CI59" s="199"/>
      <c r="CJ59" s="200"/>
      <c r="CK59" s="200"/>
      <c r="CL59" s="200"/>
      <c r="CM59" s="201"/>
      <c r="CN59" s="200"/>
      <c r="CO59" s="200"/>
      <c r="CP59" s="200"/>
      <c r="CQ59" s="200"/>
      <c r="CR59" s="202"/>
      <c r="CS59"/>
      <c r="CT59"/>
      <c r="CU59"/>
    </row>
    <row r="60" spans="1:99">
      <c r="K60" s="22"/>
      <c r="L60" s="33">
        <v>52</v>
      </c>
      <c r="V60" s="197"/>
      <c r="W60" s="198"/>
      <c r="X60" s="29"/>
      <c r="Y60" s="28"/>
      <c r="Z60" s="12"/>
      <c r="AA60" s="199"/>
      <c r="AB60" s="200"/>
      <c r="AC60" s="200"/>
      <c r="AD60" s="200"/>
      <c r="AE60" s="201"/>
      <c r="AF60" s="200"/>
      <c r="AG60" s="200"/>
      <c r="AH60" s="200"/>
      <c r="AI60" s="200"/>
      <c r="AJ60" s="202"/>
      <c r="AK60" s="197"/>
      <c r="AL60" s="198"/>
      <c r="AM60" s="29"/>
      <c r="AN60" s="28"/>
      <c r="AO60" s="12"/>
      <c r="AP60" s="199"/>
      <c r="AQ60" s="200"/>
      <c r="AR60" s="200"/>
      <c r="AS60" s="200"/>
      <c r="AT60" s="201"/>
      <c r="AU60" s="200"/>
      <c r="AV60" s="200"/>
      <c r="AW60" s="200"/>
      <c r="AX60" s="200"/>
      <c r="AY60" s="202"/>
      <c r="AZ60" s="197"/>
      <c r="BA60" s="198"/>
      <c r="BB60" s="29"/>
      <c r="BC60" s="28"/>
      <c r="BD60" s="12"/>
      <c r="BE60" s="199"/>
      <c r="BF60" s="200"/>
      <c r="BG60" s="200"/>
      <c r="BH60" s="200"/>
      <c r="BI60" s="201"/>
      <c r="BJ60" s="200"/>
      <c r="BK60" s="200"/>
      <c r="BL60" s="200"/>
      <c r="BM60" s="200"/>
      <c r="BN60" s="202"/>
      <c r="BO60" s="197"/>
      <c r="BP60" s="198"/>
      <c r="BQ60" s="29"/>
      <c r="BR60" s="28"/>
      <c r="BS60" s="12"/>
      <c r="BT60" s="199"/>
      <c r="BU60" s="200"/>
      <c r="BV60" s="200"/>
      <c r="BW60" s="200"/>
      <c r="BX60" s="201"/>
      <c r="BY60" s="200"/>
      <c r="BZ60" s="200"/>
      <c r="CA60" s="200"/>
      <c r="CB60" s="200"/>
      <c r="CC60" s="202"/>
      <c r="CD60" s="197"/>
      <c r="CE60" s="198"/>
      <c r="CF60" s="29"/>
      <c r="CG60" s="28"/>
      <c r="CH60" s="12"/>
      <c r="CI60" s="199"/>
      <c r="CJ60" s="200"/>
      <c r="CK60" s="200"/>
      <c r="CL60" s="200"/>
      <c r="CM60" s="201"/>
      <c r="CN60" s="200"/>
      <c r="CO60" s="200"/>
      <c r="CP60" s="200"/>
      <c r="CQ60" s="200"/>
      <c r="CR60" s="202"/>
      <c r="CS60"/>
      <c r="CT60"/>
      <c r="CU60"/>
    </row>
    <row r="61" spans="1:99">
      <c r="K61" s="22"/>
      <c r="L61" s="33">
        <v>53</v>
      </c>
      <c r="V61" s="197"/>
      <c r="W61" s="198"/>
      <c r="X61" s="29"/>
      <c r="Y61" s="28"/>
      <c r="Z61" s="12"/>
      <c r="AA61" s="203"/>
      <c r="AB61" s="200"/>
      <c r="AC61" s="200"/>
      <c r="AD61" s="200"/>
      <c r="AE61" s="201"/>
      <c r="AF61" s="200"/>
      <c r="AG61" s="200"/>
      <c r="AH61" s="200"/>
      <c r="AI61" s="200"/>
      <c r="AJ61" s="202"/>
      <c r="AK61" s="197"/>
      <c r="AL61" s="198"/>
      <c r="AM61" s="29"/>
      <c r="AN61" s="28"/>
      <c r="AO61" s="12"/>
      <c r="AP61" s="203"/>
      <c r="AQ61" s="200"/>
      <c r="AR61" s="200"/>
      <c r="AS61" s="200"/>
      <c r="AT61" s="201"/>
      <c r="AU61" s="200"/>
      <c r="AV61" s="200"/>
      <c r="AW61" s="200"/>
      <c r="AX61" s="200"/>
      <c r="AY61" s="202"/>
      <c r="AZ61" s="197"/>
      <c r="BA61" s="198"/>
      <c r="BB61" s="29"/>
      <c r="BC61" s="28"/>
      <c r="BD61" s="12"/>
      <c r="BE61" s="203"/>
      <c r="BF61" s="200"/>
      <c r="BG61" s="200"/>
      <c r="BH61" s="200"/>
      <c r="BI61" s="201"/>
      <c r="BJ61" s="200"/>
      <c r="BK61" s="200"/>
      <c r="BL61" s="200"/>
      <c r="BM61" s="200"/>
      <c r="BN61" s="202"/>
      <c r="BO61" s="197"/>
      <c r="BP61" s="198"/>
      <c r="BQ61" s="29"/>
      <c r="BR61" s="28"/>
      <c r="BS61" s="12"/>
      <c r="BT61" s="203"/>
      <c r="BU61" s="200"/>
      <c r="BV61" s="200"/>
      <c r="BW61" s="200"/>
      <c r="BX61" s="201"/>
      <c r="BY61" s="200"/>
      <c r="BZ61" s="200"/>
      <c r="CA61" s="200"/>
      <c r="CB61" s="200"/>
      <c r="CC61" s="202"/>
      <c r="CD61" s="197"/>
      <c r="CE61" s="198"/>
      <c r="CF61" s="29"/>
      <c r="CG61" s="28"/>
      <c r="CH61" s="12"/>
      <c r="CI61" s="203"/>
      <c r="CJ61" s="200"/>
      <c r="CK61" s="200"/>
      <c r="CL61" s="200"/>
      <c r="CM61" s="201"/>
      <c r="CN61" s="200"/>
      <c r="CO61" s="200"/>
      <c r="CP61" s="200"/>
      <c r="CQ61" s="200"/>
      <c r="CR61" s="202"/>
      <c r="CS61"/>
      <c r="CT61"/>
      <c r="CU61"/>
    </row>
    <row r="62" spans="1:99">
      <c r="K62" s="22"/>
      <c r="L62" s="33">
        <v>54</v>
      </c>
      <c r="V62" s="197"/>
      <c r="W62" s="198"/>
      <c r="X62" s="29"/>
      <c r="Y62" s="28"/>
      <c r="Z62" s="12"/>
      <c r="AA62" s="203"/>
      <c r="AB62" s="200"/>
      <c r="AC62" s="200"/>
      <c r="AD62" s="200"/>
      <c r="AE62" s="201"/>
      <c r="AF62" s="200"/>
      <c r="AG62" s="200"/>
      <c r="AH62" s="200"/>
      <c r="AI62" s="200"/>
      <c r="AJ62" s="202"/>
      <c r="AK62" s="197"/>
      <c r="AL62" s="198"/>
      <c r="AM62" s="29"/>
      <c r="AN62" s="28"/>
      <c r="AO62" s="12"/>
      <c r="AP62" s="203"/>
      <c r="AQ62" s="200"/>
      <c r="AR62" s="200"/>
      <c r="AS62" s="200"/>
      <c r="AT62" s="201"/>
      <c r="AU62" s="200"/>
      <c r="AV62" s="200"/>
      <c r="AW62" s="200"/>
      <c r="AX62" s="200"/>
      <c r="AY62" s="202"/>
      <c r="AZ62" s="197"/>
      <c r="BA62" s="198"/>
      <c r="BB62" s="29"/>
      <c r="BC62" s="28"/>
      <c r="BD62" s="12"/>
      <c r="BE62" s="203"/>
      <c r="BF62" s="200"/>
      <c r="BG62" s="200"/>
      <c r="BH62" s="200"/>
      <c r="BI62" s="201"/>
      <c r="BJ62" s="200"/>
      <c r="BK62" s="200"/>
      <c r="BL62" s="200"/>
      <c r="BM62" s="200"/>
      <c r="BN62" s="202"/>
      <c r="BO62" s="197"/>
      <c r="BP62" s="198"/>
      <c r="BQ62" s="29"/>
      <c r="BR62" s="28"/>
      <c r="BS62" s="12"/>
      <c r="BT62" s="203"/>
      <c r="BU62" s="200"/>
      <c r="BV62" s="200"/>
      <c r="BW62" s="200"/>
      <c r="BX62" s="201"/>
      <c r="BY62" s="200"/>
      <c r="BZ62" s="200"/>
      <c r="CA62" s="200"/>
      <c r="CB62" s="200"/>
      <c r="CC62" s="202"/>
      <c r="CD62" s="197"/>
      <c r="CE62" s="198"/>
      <c r="CF62" s="29"/>
      <c r="CG62" s="28"/>
      <c r="CH62" s="12"/>
      <c r="CI62" s="203"/>
      <c r="CJ62" s="200"/>
      <c r="CK62" s="200"/>
      <c r="CL62" s="200"/>
      <c r="CM62" s="201"/>
      <c r="CN62" s="200"/>
      <c r="CO62" s="200"/>
      <c r="CP62" s="200"/>
      <c r="CQ62" s="200"/>
      <c r="CR62" s="202"/>
      <c r="CS62"/>
      <c r="CT62"/>
      <c r="CU62"/>
    </row>
    <row r="63" spans="1:99">
      <c r="K63" s="22"/>
      <c r="L63" s="33">
        <v>55</v>
      </c>
      <c r="V63" s="197"/>
      <c r="W63" s="198"/>
      <c r="X63" s="29"/>
      <c r="Y63" s="28"/>
      <c r="Z63" s="12"/>
      <c r="AA63" s="203"/>
      <c r="AB63" s="200"/>
      <c r="AC63" s="200"/>
      <c r="AD63" s="200"/>
      <c r="AE63" s="201"/>
      <c r="AF63" s="200"/>
      <c r="AG63" s="200"/>
      <c r="AH63" s="200"/>
      <c r="AI63" s="200"/>
      <c r="AJ63" s="202"/>
      <c r="AK63" s="197"/>
      <c r="AL63" s="198"/>
      <c r="AM63" s="29"/>
      <c r="AN63" s="28"/>
      <c r="AO63" s="12"/>
      <c r="AP63" s="203"/>
      <c r="AQ63" s="200"/>
      <c r="AR63" s="200"/>
      <c r="AS63" s="200"/>
      <c r="AT63" s="201"/>
      <c r="AU63" s="200"/>
      <c r="AV63" s="200"/>
      <c r="AW63" s="200"/>
      <c r="AX63" s="200"/>
      <c r="AY63" s="202"/>
      <c r="AZ63" s="197"/>
      <c r="BA63" s="198"/>
      <c r="BB63" s="29"/>
      <c r="BC63" s="28"/>
      <c r="BD63" s="12"/>
      <c r="BE63" s="203"/>
      <c r="BF63" s="200"/>
      <c r="BG63" s="200"/>
      <c r="BH63" s="200"/>
      <c r="BI63" s="201"/>
      <c r="BJ63" s="200"/>
      <c r="BK63" s="200"/>
      <c r="BL63" s="200"/>
      <c r="BM63" s="200"/>
      <c r="BN63" s="202"/>
      <c r="BO63" s="197"/>
      <c r="BP63" s="198"/>
      <c r="BQ63" s="29"/>
      <c r="BR63" s="28"/>
      <c r="BS63" s="12"/>
      <c r="BT63" s="203"/>
      <c r="BU63" s="200"/>
      <c r="BV63" s="200"/>
      <c r="BW63" s="200"/>
      <c r="BX63" s="201"/>
      <c r="BY63" s="200"/>
      <c r="BZ63" s="200"/>
      <c r="CA63" s="200"/>
      <c r="CB63" s="200"/>
      <c r="CC63" s="202"/>
      <c r="CD63" s="197"/>
      <c r="CE63" s="198"/>
      <c r="CF63" s="29"/>
      <c r="CG63" s="28"/>
      <c r="CH63" s="12"/>
      <c r="CI63" s="203"/>
      <c r="CJ63" s="200"/>
      <c r="CK63" s="200"/>
      <c r="CL63" s="200"/>
      <c r="CM63" s="201"/>
      <c r="CN63" s="200"/>
      <c r="CO63" s="200"/>
      <c r="CP63" s="200"/>
      <c r="CQ63" s="200"/>
      <c r="CR63" s="202"/>
      <c r="CS63"/>
      <c r="CT63"/>
      <c r="CU63"/>
    </row>
    <row r="64" spans="1:99">
      <c r="K64" s="22"/>
      <c r="L64" s="33">
        <v>56</v>
      </c>
      <c r="V64" s="197"/>
      <c r="W64" s="198"/>
      <c r="X64" s="29"/>
      <c r="Y64" s="28"/>
      <c r="Z64" s="12"/>
      <c r="AA64" s="203"/>
      <c r="AB64" s="200"/>
      <c r="AC64" s="200"/>
      <c r="AD64" s="200"/>
      <c r="AE64" s="201"/>
      <c r="AF64" s="200"/>
      <c r="AG64" s="200"/>
      <c r="AH64" s="200"/>
      <c r="AI64" s="200"/>
      <c r="AJ64" s="202"/>
      <c r="AK64" s="197"/>
      <c r="AL64" s="198"/>
      <c r="AM64" s="29"/>
      <c r="AN64" s="28"/>
      <c r="AO64" s="12"/>
      <c r="AP64" s="203"/>
      <c r="AQ64" s="200"/>
      <c r="AR64" s="200"/>
      <c r="AS64" s="200"/>
      <c r="AT64" s="201"/>
      <c r="AU64" s="200"/>
      <c r="AV64" s="200"/>
      <c r="AW64" s="200"/>
      <c r="AX64" s="200"/>
      <c r="AY64" s="202"/>
      <c r="AZ64" s="197"/>
      <c r="BA64" s="198"/>
      <c r="BB64" s="29"/>
      <c r="BC64" s="28"/>
      <c r="BD64" s="12"/>
      <c r="BE64" s="203"/>
      <c r="BF64" s="200"/>
      <c r="BG64" s="200"/>
      <c r="BH64" s="200"/>
      <c r="BI64" s="201"/>
      <c r="BJ64" s="200"/>
      <c r="BK64" s="200"/>
      <c r="BL64" s="200"/>
      <c r="BM64" s="200"/>
      <c r="BN64" s="202"/>
      <c r="BO64" s="197"/>
      <c r="BP64" s="198"/>
      <c r="BQ64" s="29"/>
      <c r="BR64" s="28"/>
      <c r="BS64" s="12"/>
      <c r="BT64" s="203"/>
      <c r="BU64" s="200"/>
      <c r="BV64" s="200"/>
      <c r="BW64" s="200"/>
      <c r="BX64" s="201"/>
      <c r="BY64" s="200"/>
      <c r="BZ64" s="200"/>
      <c r="CA64" s="200"/>
      <c r="CB64" s="200"/>
      <c r="CC64" s="202"/>
      <c r="CD64" s="197"/>
      <c r="CE64" s="198"/>
      <c r="CF64" s="29"/>
      <c r="CG64" s="28"/>
      <c r="CH64" s="12"/>
      <c r="CI64" s="203"/>
      <c r="CJ64" s="200"/>
      <c r="CK64" s="200"/>
      <c r="CL64" s="200"/>
      <c r="CM64" s="201"/>
      <c r="CN64" s="200"/>
      <c r="CO64" s="200"/>
      <c r="CP64" s="200"/>
      <c r="CQ64" s="200"/>
      <c r="CR64" s="202"/>
      <c r="CS64"/>
      <c r="CT64"/>
      <c r="CU64"/>
    </row>
    <row r="65" spans="6:99">
      <c r="F65" s="820"/>
      <c r="G65" s="820"/>
      <c r="H65" s="820"/>
      <c r="I65" s="820"/>
      <c r="J65" s="820"/>
      <c r="K65" s="22"/>
      <c r="L65" s="33">
        <v>57</v>
      </c>
      <c r="V65" s="197"/>
      <c r="W65" s="198"/>
      <c r="X65" s="29"/>
      <c r="Y65" s="28"/>
      <c r="Z65" s="12"/>
      <c r="AA65" s="203"/>
      <c r="AB65" s="200"/>
      <c r="AC65" s="200"/>
      <c r="AD65" s="200"/>
      <c r="AE65" s="201"/>
      <c r="AF65" s="200"/>
      <c r="AG65" s="200"/>
      <c r="AH65" s="200"/>
      <c r="AI65" s="200"/>
      <c r="AJ65" s="202"/>
      <c r="AK65" s="197"/>
      <c r="AL65" s="198"/>
      <c r="AM65" s="29"/>
      <c r="AN65" s="28"/>
      <c r="AO65" s="12"/>
      <c r="AP65" s="203"/>
      <c r="AQ65" s="200"/>
      <c r="AR65" s="200"/>
      <c r="AS65" s="200"/>
      <c r="AT65" s="201"/>
      <c r="AU65" s="200"/>
      <c r="AV65" s="200"/>
      <c r="AW65" s="200"/>
      <c r="AX65" s="200"/>
      <c r="AY65" s="202"/>
      <c r="AZ65" s="197"/>
      <c r="BA65" s="198"/>
      <c r="BB65" s="29"/>
      <c r="BC65" s="28"/>
      <c r="BD65" s="12"/>
      <c r="BE65" s="203"/>
      <c r="BF65" s="200"/>
      <c r="BG65" s="200"/>
      <c r="BH65" s="200"/>
      <c r="BI65" s="201"/>
      <c r="BJ65" s="200"/>
      <c r="BK65" s="200"/>
      <c r="BL65" s="200"/>
      <c r="BM65" s="200"/>
      <c r="BN65" s="202"/>
      <c r="BO65" s="197"/>
      <c r="BP65" s="198"/>
      <c r="BQ65" s="29"/>
      <c r="BR65" s="28"/>
      <c r="BS65" s="12"/>
      <c r="BT65" s="203"/>
      <c r="BU65" s="200"/>
      <c r="BV65" s="200"/>
      <c r="BW65" s="200"/>
      <c r="BX65" s="201"/>
      <c r="BY65" s="200"/>
      <c r="BZ65" s="200"/>
      <c r="CA65" s="200"/>
      <c r="CB65" s="200"/>
      <c r="CC65" s="202"/>
      <c r="CD65" s="197"/>
      <c r="CE65" s="198"/>
      <c r="CF65" s="29"/>
      <c r="CG65" s="28"/>
      <c r="CH65" s="12"/>
      <c r="CI65" s="203"/>
      <c r="CJ65" s="200"/>
      <c r="CK65" s="200"/>
      <c r="CL65" s="200"/>
      <c r="CM65" s="201"/>
      <c r="CN65" s="200"/>
      <c r="CO65" s="200"/>
      <c r="CP65" s="200"/>
      <c r="CQ65" s="200"/>
      <c r="CR65" s="202"/>
      <c r="CS65"/>
      <c r="CT65"/>
      <c r="CU65"/>
    </row>
    <row r="66" spans="6:99">
      <c r="K66" s="22"/>
      <c r="L66" s="33">
        <v>58</v>
      </c>
      <c r="V66" s="197"/>
      <c r="W66" s="198"/>
      <c r="X66" s="29"/>
      <c r="Y66" s="28"/>
      <c r="Z66" s="12"/>
      <c r="AA66" s="204"/>
      <c r="AB66" s="198"/>
      <c r="AC66" s="198"/>
      <c r="AD66" s="198"/>
      <c r="AE66" s="205"/>
      <c r="AF66" s="198"/>
      <c r="AG66" s="198"/>
      <c r="AH66" s="198"/>
      <c r="AI66" s="198"/>
      <c r="AJ66" s="206"/>
      <c r="AK66" s="197"/>
      <c r="AL66" s="198"/>
      <c r="AM66" s="29"/>
      <c r="AN66" s="28"/>
      <c r="AO66" s="12"/>
      <c r="AP66" s="204"/>
      <c r="AQ66" s="198"/>
      <c r="AR66" s="198"/>
      <c r="AS66" s="198"/>
      <c r="AT66" s="205"/>
      <c r="AU66" s="198"/>
      <c r="AV66" s="198"/>
      <c r="AW66" s="198"/>
      <c r="AX66" s="198"/>
      <c r="AY66" s="206"/>
      <c r="AZ66" s="197"/>
      <c r="BA66" s="198"/>
      <c r="BB66" s="29"/>
      <c r="BC66" s="28"/>
      <c r="BD66" s="12"/>
      <c r="BE66" s="204"/>
      <c r="BF66" s="198"/>
      <c r="BG66" s="198"/>
      <c r="BH66" s="198"/>
      <c r="BI66" s="205"/>
      <c r="BJ66" s="198"/>
      <c r="BK66" s="198"/>
      <c r="BL66" s="198"/>
      <c r="BM66" s="198"/>
      <c r="BN66" s="206"/>
      <c r="BO66" s="197"/>
      <c r="BP66" s="198"/>
      <c r="BQ66" s="29"/>
      <c r="BR66" s="28"/>
      <c r="BS66" s="12"/>
      <c r="BT66" s="204"/>
      <c r="BU66" s="198"/>
      <c r="BV66" s="198"/>
      <c r="BW66" s="198"/>
      <c r="BX66" s="205"/>
      <c r="BY66" s="198"/>
      <c r="BZ66" s="198"/>
      <c r="CA66" s="198"/>
      <c r="CB66" s="198"/>
      <c r="CC66" s="206"/>
      <c r="CD66" s="197"/>
      <c r="CE66" s="198"/>
      <c r="CF66" s="29"/>
      <c r="CG66" s="28"/>
      <c r="CH66" s="12"/>
      <c r="CI66" s="204"/>
      <c r="CJ66" s="198"/>
      <c r="CK66" s="198"/>
      <c r="CL66" s="198"/>
      <c r="CM66" s="205"/>
      <c r="CN66" s="198"/>
      <c r="CO66" s="198"/>
      <c r="CP66" s="198"/>
      <c r="CQ66" s="198"/>
      <c r="CR66" s="206"/>
    </row>
    <row r="67" spans="6:99">
      <c r="K67" s="22"/>
      <c r="L67" s="33">
        <v>59</v>
      </c>
      <c r="V67" s="197"/>
      <c r="W67" s="198"/>
      <c r="X67" s="29"/>
      <c r="Y67" s="28"/>
      <c r="Z67" s="12"/>
      <c r="AA67" s="204"/>
      <c r="AB67" s="198"/>
      <c r="AC67" s="198"/>
      <c r="AD67" s="198"/>
      <c r="AE67" s="205"/>
      <c r="AF67" s="198"/>
      <c r="AG67" s="198"/>
      <c r="AH67" s="198"/>
      <c r="AI67" s="198"/>
      <c r="AJ67" s="206"/>
      <c r="AK67" s="197"/>
      <c r="AL67" s="198"/>
      <c r="AM67" s="29"/>
      <c r="AN67" s="28"/>
      <c r="AO67" s="12"/>
      <c r="AP67" s="204"/>
      <c r="AQ67" s="198"/>
      <c r="AR67" s="198"/>
      <c r="AS67" s="198"/>
      <c r="AT67" s="205"/>
      <c r="AU67" s="198"/>
      <c r="AV67" s="198"/>
      <c r="AW67" s="198"/>
      <c r="AX67" s="198"/>
      <c r="AY67" s="206"/>
      <c r="AZ67" s="197"/>
      <c r="BA67" s="198"/>
      <c r="BB67" s="29"/>
      <c r="BC67" s="28"/>
      <c r="BD67" s="12"/>
      <c r="BE67" s="204"/>
      <c r="BF67" s="198"/>
      <c r="BG67" s="198"/>
      <c r="BH67" s="198"/>
      <c r="BI67" s="205"/>
      <c r="BJ67" s="198"/>
      <c r="BK67" s="198"/>
      <c r="BL67" s="198"/>
      <c r="BM67" s="198"/>
      <c r="BN67" s="206"/>
      <c r="BO67" s="197"/>
      <c r="BP67" s="198"/>
      <c r="BQ67" s="29"/>
      <c r="BR67" s="28"/>
      <c r="BS67" s="12"/>
      <c r="BT67" s="204"/>
      <c r="BU67" s="198"/>
      <c r="BV67" s="198"/>
      <c r="BW67" s="198"/>
      <c r="BX67" s="205"/>
      <c r="BY67" s="198"/>
      <c r="BZ67" s="198"/>
      <c r="CA67" s="198"/>
      <c r="CB67" s="198"/>
      <c r="CC67" s="206"/>
      <c r="CD67" s="197"/>
      <c r="CE67" s="198"/>
      <c r="CF67" s="29"/>
      <c r="CG67" s="28"/>
      <c r="CH67" s="12"/>
      <c r="CI67" s="204"/>
      <c r="CJ67" s="198"/>
      <c r="CK67" s="198"/>
      <c r="CL67" s="198"/>
      <c r="CM67" s="205"/>
      <c r="CN67" s="198"/>
      <c r="CO67" s="198"/>
      <c r="CP67" s="198"/>
      <c r="CQ67" s="198"/>
      <c r="CR67" s="206"/>
    </row>
    <row r="68" spans="6:99">
      <c r="K68" s="22"/>
      <c r="L68" s="33">
        <v>60</v>
      </c>
      <c r="V68" s="197"/>
      <c r="W68" s="198"/>
      <c r="X68" s="29"/>
      <c r="Y68" s="28"/>
      <c r="Z68" s="12"/>
      <c r="AA68" s="204"/>
      <c r="AB68" s="198"/>
      <c r="AC68" s="198"/>
      <c r="AD68" s="198"/>
      <c r="AE68" s="205"/>
      <c r="AF68" s="198"/>
      <c r="AG68" s="198"/>
      <c r="AH68" s="198"/>
      <c r="AI68" s="198"/>
      <c r="AJ68" s="206"/>
      <c r="AK68" s="197"/>
      <c r="AL68" s="198"/>
      <c r="AM68" s="29"/>
      <c r="AN68" s="28"/>
      <c r="AO68" s="12"/>
      <c r="AP68" s="204"/>
      <c r="AQ68" s="198"/>
      <c r="AR68" s="198"/>
      <c r="AS68" s="198"/>
      <c r="AT68" s="205"/>
      <c r="AU68" s="198"/>
      <c r="AV68" s="198"/>
      <c r="AW68" s="198"/>
      <c r="AX68" s="198"/>
      <c r="AY68" s="206"/>
      <c r="AZ68" s="197"/>
      <c r="BA68" s="198"/>
      <c r="BB68" s="29"/>
      <c r="BC68" s="28"/>
      <c r="BD68" s="12"/>
      <c r="BE68" s="204"/>
      <c r="BF68" s="198"/>
      <c r="BG68" s="198"/>
      <c r="BH68" s="198"/>
      <c r="BI68" s="205"/>
      <c r="BJ68" s="198"/>
      <c r="BK68" s="198"/>
      <c r="BL68" s="198"/>
      <c r="BM68" s="198"/>
      <c r="BN68" s="206"/>
      <c r="BO68" s="197"/>
      <c r="BP68" s="198"/>
      <c r="BQ68" s="29"/>
      <c r="BR68" s="28"/>
      <c r="BS68" s="12"/>
      <c r="BT68" s="204"/>
      <c r="BU68" s="198"/>
      <c r="BV68" s="198"/>
      <c r="BW68" s="198"/>
      <c r="BX68" s="205"/>
      <c r="BY68" s="198"/>
      <c r="BZ68" s="198"/>
      <c r="CA68" s="198"/>
      <c r="CB68" s="198"/>
      <c r="CC68" s="206"/>
      <c r="CD68" s="197"/>
      <c r="CE68" s="198"/>
      <c r="CF68" s="29"/>
      <c r="CG68" s="28"/>
      <c r="CH68" s="12"/>
      <c r="CI68" s="204"/>
      <c r="CJ68" s="198"/>
      <c r="CK68" s="198"/>
      <c r="CL68" s="198"/>
      <c r="CM68" s="205"/>
      <c r="CN68" s="198"/>
      <c r="CO68" s="198"/>
      <c r="CP68" s="198"/>
      <c r="CQ68" s="198"/>
      <c r="CR68" s="206"/>
    </row>
    <row r="69" spans="6:99">
      <c r="K69" s="22"/>
      <c r="L69" s="33">
        <v>61</v>
      </c>
      <c r="V69" s="197"/>
      <c r="W69" s="198"/>
      <c r="X69" s="29"/>
      <c r="Y69" s="28"/>
      <c r="Z69" s="12"/>
      <c r="AA69" s="204"/>
      <c r="AB69" s="198"/>
      <c r="AC69" s="198"/>
      <c r="AD69" s="198"/>
      <c r="AE69" s="205"/>
      <c r="AF69" s="198"/>
      <c r="AG69" s="198"/>
      <c r="AH69" s="198"/>
      <c r="AI69" s="198"/>
      <c r="AJ69" s="206"/>
      <c r="AK69" s="197"/>
      <c r="AL69" s="198"/>
      <c r="AM69" s="29"/>
      <c r="AN69" s="28"/>
      <c r="AO69" s="12"/>
      <c r="AP69" s="204"/>
      <c r="AQ69" s="198"/>
      <c r="AR69" s="198"/>
      <c r="AS69" s="198"/>
      <c r="AT69" s="205"/>
      <c r="AU69" s="198"/>
      <c r="AV69" s="198"/>
      <c r="AW69" s="198"/>
      <c r="AX69" s="198"/>
      <c r="AY69" s="206"/>
      <c r="AZ69" s="197"/>
      <c r="BA69" s="198"/>
      <c r="BB69" s="29"/>
      <c r="BC69" s="28"/>
      <c r="BD69" s="12"/>
      <c r="BE69" s="204"/>
      <c r="BF69" s="198"/>
      <c r="BG69" s="198"/>
      <c r="BH69" s="198"/>
      <c r="BI69" s="205"/>
      <c r="BJ69" s="198"/>
      <c r="BK69" s="198"/>
      <c r="BL69" s="198"/>
      <c r="BM69" s="198"/>
      <c r="BN69" s="206"/>
      <c r="BO69" s="197"/>
      <c r="BP69" s="198"/>
      <c r="BQ69" s="29"/>
      <c r="BR69" s="28"/>
      <c r="BS69" s="12"/>
      <c r="BT69" s="204"/>
      <c r="BU69" s="198"/>
      <c r="BV69" s="198"/>
      <c r="BW69" s="198"/>
      <c r="BX69" s="205"/>
      <c r="BY69" s="198"/>
      <c r="BZ69" s="198"/>
      <c r="CA69" s="198"/>
      <c r="CB69" s="198"/>
      <c r="CC69" s="206"/>
      <c r="CD69" s="197"/>
      <c r="CE69" s="198"/>
      <c r="CF69" s="29"/>
      <c r="CG69" s="28"/>
      <c r="CH69" s="12"/>
      <c r="CI69" s="204"/>
      <c r="CJ69" s="198"/>
      <c r="CK69" s="198"/>
      <c r="CL69" s="198"/>
      <c r="CM69" s="205"/>
      <c r="CN69" s="198"/>
      <c r="CO69" s="198"/>
      <c r="CP69" s="198"/>
      <c r="CQ69" s="198"/>
      <c r="CR69" s="206"/>
    </row>
    <row r="70" spans="6:99">
      <c r="K70" s="22"/>
      <c r="L70" s="33">
        <v>62</v>
      </c>
      <c r="V70" s="197"/>
      <c r="W70" s="198"/>
      <c r="X70" s="29"/>
      <c r="Y70" s="28"/>
      <c r="Z70" s="12"/>
      <c r="AA70" s="204"/>
      <c r="AB70" s="198"/>
      <c r="AC70" s="198"/>
      <c r="AD70" s="198"/>
      <c r="AE70" s="205"/>
      <c r="AF70" s="198"/>
      <c r="AG70" s="198"/>
      <c r="AH70" s="198"/>
      <c r="AI70" s="198"/>
      <c r="AJ70" s="206"/>
      <c r="AK70" s="197"/>
      <c r="AL70" s="198"/>
      <c r="AM70" s="29"/>
      <c r="AN70" s="28"/>
      <c r="AO70" s="12"/>
      <c r="AP70" s="204"/>
      <c r="AQ70" s="198"/>
      <c r="AR70" s="198"/>
      <c r="AS70" s="198"/>
      <c r="AT70" s="205"/>
      <c r="AU70" s="198"/>
      <c r="AV70" s="198"/>
      <c r="AW70" s="198"/>
      <c r="AX70" s="198"/>
      <c r="AY70" s="206"/>
      <c r="AZ70" s="197"/>
      <c r="BA70" s="198"/>
      <c r="BB70" s="29"/>
      <c r="BC70" s="28"/>
      <c r="BD70" s="12"/>
      <c r="BE70" s="204"/>
      <c r="BF70" s="198"/>
      <c r="BG70" s="198"/>
      <c r="BH70" s="198"/>
      <c r="BI70" s="205"/>
      <c r="BJ70" s="198"/>
      <c r="BK70" s="198"/>
      <c r="BL70" s="198"/>
      <c r="BM70" s="198"/>
      <c r="BN70" s="206"/>
      <c r="BO70" s="197"/>
      <c r="BP70" s="198"/>
      <c r="BQ70" s="29"/>
      <c r="BR70" s="28"/>
      <c r="BS70" s="12"/>
      <c r="BT70" s="204"/>
      <c r="BU70" s="198"/>
      <c r="BV70" s="198"/>
      <c r="BW70" s="198"/>
      <c r="BX70" s="205"/>
      <c r="BY70" s="198"/>
      <c r="BZ70" s="198"/>
      <c r="CA70" s="198"/>
      <c r="CB70" s="198"/>
      <c r="CC70" s="206"/>
      <c r="CD70" s="197"/>
      <c r="CE70" s="198"/>
      <c r="CF70" s="29"/>
      <c r="CG70" s="28"/>
      <c r="CH70" s="12"/>
      <c r="CI70" s="204"/>
      <c r="CJ70" s="198"/>
      <c r="CK70" s="198"/>
      <c r="CL70" s="198"/>
      <c r="CM70" s="205"/>
      <c r="CN70" s="198"/>
      <c r="CO70" s="198"/>
      <c r="CP70" s="198"/>
      <c r="CQ70" s="198"/>
      <c r="CR70" s="206"/>
    </row>
    <row r="71" spans="6:99">
      <c r="K71" s="22"/>
      <c r="L71" s="33">
        <v>63</v>
      </c>
      <c r="V71" s="197"/>
      <c r="W71" s="198"/>
      <c r="X71" s="29"/>
      <c r="Y71" s="28"/>
      <c r="Z71" s="12"/>
      <c r="AA71" s="204"/>
      <c r="AB71" s="198"/>
      <c r="AC71" s="198"/>
      <c r="AD71" s="198"/>
      <c r="AE71" s="205"/>
      <c r="AF71" s="198"/>
      <c r="AG71" s="198"/>
      <c r="AH71" s="198"/>
      <c r="AI71" s="198"/>
      <c r="AJ71" s="206"/>
      <c r="AK71" s="197"/>
      <c r="AL71" s="198"/>
      <c r="AM71" s="29"/>
      <c r="AN71" s="28"/>
      <c r="AO71" s="12"/>
      <c r="AP71" s="204"/>
      <c r="AQ71" s="198"/>
      <c r="AR71" s="198"/>
      <c r="AS71" s="198"/>
      <c r="AT71" s="205"/>
      <c r="AU71" s="198"/>
      <c r="AV71" s="198"/>
      <c r="AW71" s="198"/>
      <c r="AX71" s="198"/>
      <c r="AY71" s="206"/>
      <c r="AZ71" s="197"/>
      <c r="BA71" s="198"/>
      <c r="BB71" s="29"/>
      <c r="BC71" s="28"/>
      <c r="BD71" s="12"/>
      <c r="BE71" s="204"/>
      <c r="BF71" s="198"/>
      <c r="BG71" s="198"/>
      <c r="BH71" s="198"/>
      <c r="BI71" s="205"/>
      <c r="BJ71" s="198"/>
      <c r="BK71" s="198"/>
      <c r="BL71" s="198"/>
      <c r="BM71" s="198"/>
      <c r="BN71" s="206"/>
      <c r="BO71" s="197"/>
      <c r="BP71" s="198"/>
      <c r="BQ71" s="29"/>
      <c r="BR71" s="28"/>
      <c r="BS71" s="12"/>
      <c r="BT71" s="204"/>
      <c r="BU71" s="198"/>
      <c r="BV71" s="198"/>
      <c r="BW71" s="198"/>
      <c r="BX71" s="205"/>
      <c r="BY71" s="198"/>
      <c r="BZ71" s="198"/>
      <c r="CA71" s="198"/>
      <c r="CB71" s="198"/>
      <c r="CC71" s="206"/>
      <c r="CD71" s="197"/>
      <c r="CE71" s="198"/>
      <c r="CF71" s="29"/>
      <c r="CG71" s="28"/>
      <c r="CH71" s="12"/>
      <c r="CI71" s="204"/>
      <c r="CJ71" s="198"/>
      <c r="CK71" s="198"/>
      <c r="CL71" s="198"/>
      <c r="CM71" s="205"/>
      <c r="CN71" s="198"/>
      <c r="CO71" s="198"/>
      <c r="CP71" s="198"/>
      <c r="CQ71" s="198"/>
      <c r="CR71" s="206"/>
    </row>
    <row r="72" spans="6:99">
      <c r="K72" s="22"/>
      <c r="L72" s="33">
        <v>64</v>
      </c>
      <c r="V72" s="197"/>
      <c r="W72" s="198"/>
      <c r="X72" s="29"/>
      <c r="Y72" s="28"/>
      <c r="Z72" s="12"/>
      <c r="AA72" s="204"/>
      <c r="AB72" s="198"/>
      <c r="AC72" s="198"/>
      <c r="AD72" s="198"/>
      <c r="AE72" s="205"/>
      <c r="AF72" s="198"/>
      <c r="AG72" s="198"/>
      <c r="AH72" s="198"/>
      <c r="AI72" s="198"/>
      <c r="AJ72" s="206"/>
      <c r="AK72" s="197"/>
      <c r="AL72" s="198"/>
      <c r="AM72" s="29"/>
      <c r="AN72" s="28"/>
      <c r="AO72" s="12"/>
      <c r="AP72" s="204"/>
      <c r="AQ72" s="198"/>
      <c r="AR72" s="198"/>
      <c r="AS72" s="198"/>
      <c r="AT72" s="205"/>
      <c r="AU72" s="198"/>
      <c r="AV72" s="198"/>
      <c r="AW72" s="198"/>
      <c r="AX72" s="198"/>
      <c r="AY72" s="206"/>
      <c r="AZ72" s="197"/>
      <c r="BA72" s="198"/>
      <c r="BB72" s="29"/>
      <c r="BC72" s="28"/>
      <c r="BD72" s="12"/>
      <c r="BE72" s="204"/>
      <c r="BF72" s="198"/>
      <c r="BG72" s="198"/>
      <c r="BH72" s="198"/>
      <c r="BI72" s="205"/>
      <c r="BJ72" s="198"/>
      <c r="BK72" s="198"/>
      <c r="BL72" s="198"/>
      <c r="BM72" s="198"/>
      <c r="BN72" s="206"/>
      <c r="BO72" s="197"/>
      <c r="BP72" s="198"/>
      <c r="BQ72" s="29"/>
      <c r="BR72" s="28"/>
      <c r="BS72" s="12"/>
      <c r="BT72" s="204"/>
      <c r="BU72" s="198"/>
      <c r="BV72" s="198"/>
      <c r="BW72" s="198"/>
      <c r="BX72" s="205"/>
      <c r="BY72" s="198"/>
      <c r="BZ72" s="198"/>
      <c r="CA72" s="198"/>
      <c r="CB72" s="198"/>
      <c r="CC72" s="206"/>
      <c r="CD72" s="197"/>
      <c r="CE72" s="198"/>
      <c r="CF72" s="29"/>
      <c r="CG72" s="28"/>
      <c r="CH72" s="12"/>
      <c r="CI72" s="204"/>
      <c r="CJ72" s="198"/>
      <c r="CK72" s="198"/>
      <c r="CL72" s="198"/>
      <c r="CM72" s="205"/>
      <c r="CN72" s="198"/>
      <c r="CO72" s="198"/>
      <c r="CP72" s="198"/>
      <c r="CQ72" s="198"/>
      <c r="CR72" s="206"/>
    </row>
    <row r="73" spans="6:99">
      <c r="K73" s="22"/>
      <c r="L73" s="33">
        <v>65</v>
      </c>
      <c r="V73" s="197"/>
      <c r="W73" s="198"/>
      <c r="X73" s="29"/>
      <c r="Y73" s="28"/>
      <c r="Z73" s="12"/>
      <c r="AA73" s="204"/>
      <c r="AB73" s="198"/>
      <c r="AC73" s="198"/>
      <c r="AD73" s="198"/>
      <c r="AE73" s="205"/>
      <c r="AF73" s="198"/>
      <c r="AG73" s="198"/>
      <c r="AH73" s="198"/>
      <c r="AI73" s="198"/>
      <c r="AJ73" s="206"/>
      <c r="AK73" s="197"/>
      <c r="AL73" s="198"/>
      <c r="AM73" s="29"/>
      <c r="AN73" s="28"/>
      <c r="AO73" s="12"/>
      <c r="AP73" s="204"/>
      <c r="AQ73" s="198"/>
      <c r="AR73" s="198"/>
      <c r="AS73" s="198"/>
      <c r="AT73" s="205"/>
      <c r="AU73" s="198"/>
      <c r="AV73" s="198"/>
      <c r="AW73" s="198"/>
      <c r="AX73" s="198"/>
      <c r="AY73" s="206"/>
      <c r="AZ73" s="197"/>
      <c r="BA73" s="198"/>
      <c r="BB73" s="29"/>
      <c r="BC73" s="28"/>
      <c r="BD73" s="12"/>
      <c r="BE73" s="204"/>
      <c r="BF73" s="198"/>
      <c r="BG73" s="198"/>
      <c r="BH73" s="198"/>
      <c r="BI73" s="205"/>
      <c r="BJ73" s="198"/>
      <c r="BK73" s="198"/>
      <c r="BL73" s="198"/>
      <c r="BM73" s="198"/>
      <c r="BN73" s="206"/>
      <c r="BO73" s="197"/>
      <c r="BP73" s="198"/>
      <c r="BQ73" s="29"/>
      <c r="BR73" s="28"/>
      <c r="BS73" s="12"/>
      <c r="BT73" s="204"/>
      <c r="BU73" s="198"/>
      <c r="BV73" s="198"/>
      <c r="BW73" s="198"/>
      <c r="BX73" s="205"/>
      <c r="BY73" s="198"/>
      <c r="BZ73" s="198"/>
      <c r="CA73" s="198"/>
      <c r="CB73" s="198"/>
      <c r="CC73" s="206"/>
      <c r="CD73" s="197"/>
      <c r="CE73" s="198"/>
      <c r="CF73" s="29"/>
      <c r="CG73" s="28"/>
      <c r="CH73" s="12"/>
      <c r="CI73" s="204"/>
      <c r="CJ73" s="198"/>
      <c r="CK73" s="198"/>
      <c r="CL73" s="198"/>
      <c r="CM73" s="205"/>
      <c r="CN73" s="198"/>
      <c r="CO73" s="198"/>
      <c r="CP73" s="198"/>
      <c r="CQ73" s="198"/>
      <c r="CR73" s="206"/>
    </row>
    <row r="74" spans="6:99">
      <c r="K74" s="22"/>
      <c r="L74" s="33">
        <v>66</v>
      </c>
      <c r="V74" s="197"/>
      <c r="W74" s="198"/>
      <c r="X74" s="29"/>
      <c r="Y74" s="28"/>
      <c r="Z74" s="12"/>
      <c r="AA74" s="204"/>
      <c r="AB74" s="198"/>
      <c r="AC74" s="198"/>
      <c r="AD74" s="198"/>
      <c r="AE74" s="205"/>
      <c r="AF74" s="198"/>
      <c r="AG74" s="198"/>
      <c r="AH74" s="198"/>
      <c r="AI74" s="198"/>
      <c r="AJ74" s="206"/>
      <c r="AK74" s="197"/>
      <c r="AL74" s="198"/>
      <c r="AM74" s="29"/>
      <c r="AN74" s="28"/>
      <c r="AO74" s="12"/>
      <c r="AP74" s="204"/>
      <c r="AQ74" s="198"/>
      <c r="AR74" s="198"/>
      <c r="AS74" s="198"/>
      <c r="AT74" s="205"/>
      <c r="AU74" s="198"/>
      <c r="AV74" s="198"/>
      <c r="AW74" s="198"/>
      <c r="AX74" s="198"/>
      <c r="AY74" s="206"/>
      <c r="AZ74" s="197"/>
      <c r="BA74" s="198"/>
      <c r="BB74" s="29"/>
      <c r="BC74" s="28"/>
      <c r="BD74" s="12"/>
      <c r="BE74" s="204"/>
      <c r="BF74" s="198"/>
      <c r="BG74" s="198"/>
      <c r="BH74" s="198"/>
      <c r="BI74" s="205"/>
      <c r="BJ74" s="198"/>
      <c r="BK74" s="198"/>
      <c r="BL74" s="198"/>
      <c r="BM74" s="198"/>
      <c r="BN74" s="206"/>
      <c r="BO74" s="197"/>
      <c r="BP74" s="198"/>
      <c r="BQ74" s="29"/>
      <c r="BR74" s="28"/>
      <c r="BS74" s="12"/>
      <c r="BT74" s="204"/>
      <c r="BU74" s="198"/>
      <c r="BV74" s="198"/>
      <c r="BW74" s="198"/>
      <c r="BX74" s="205"/>
      <c r="BY74" s="198"/>
      <c r="BZ74" s="198"/>
      <c r="CA74" s="198"/>
      <c r="CB74" s="198"/>
      <c r="CC74" s="206"/>
      <c r="CD74" s="197"/>
      <c r="CE74" s="198"/>
      <c r="CF74" s="29"/>
      <c r="CG74" s="28"/>
      <c r="CH74" s="12"/>
      <c r="CI74" s="204"/>
      <c r="CJ74" s="198"/>
      <c r="CK74" s="198"/>
      <c r="CL74" s="198"/>
      <c r="CM74" s="205"/>
      <c r="CN74" s="198"/>
      <c r="CO74" s="198"/>
      <c r="CP74" s="198"/>
      <c r="CQ74" s="198"/>
      <c r="CR74" s="206"/>
    </row>
    <row r="75" spans="6:99">
      <c r="K75" s="22"/>
      <c r="L75" s="33">
        <v>67</v>
      </c>
      <c r="V75" s="197"/>
      <c r="W75" s="198"/>
      <c r="X75" s="29"/>
      <c r="Y75" s="28"/>
      <c r="Z75" s="12"/>
      <c r="AA75" s="204"/>
      <c r="AB75" s="198"/>
      <c r="AC75" s="198"/>
      <c r="AD75" s="198"/>
      <c r="AE75" s="205"/>
      <c r="AF75" s="198"/>
      <c r="AG75" s="198"/>
      <c r="AH75" s="198"/>
      <c r="AI75" s="198"/>
      <c r="AJ75" s="206"/>
      <c r="AK75" s="197"/>
      <c r="AL75" s="198"/>
      <c r="AM75" s="29"/>
      <c r="AN75" s="28"/>
      <c r="AO75" s="12"/>
      <c r="AP75" s="204"/>
      <c r="AQ75" s="198"/>
      <c r="AR75" s="198"/>
      <c r="AS75" s="198"/>
      <c r="AT75" s="205"/>
      <c r="AU75" s="198"/>
      <c r="AV75" s="198"/>
      <c r="AW75" s="198"/>
      <c r="AX75" s="198"/>
      <c r="AY75" s="206"/>
      <c r="AZ75" s="197"/>
      <c r="BA75" s="198"/>
      <c r="BB75" s="29"/>
      <c r="BC75" s="28"/>
      <c r="BD75" s="12"/>
      <c r="BE75" s="204"/>
      <c r="BF75" s="198"/>
      <c r="BG75" s="198"/>
      <c r="BH75" s="198"/>
      <c r="BI75" s="205"/>
      <c r="BJ75" s="198"/>
      <c r="BK75" s="198"/>
      <c r="BL75" s="198"/>
      <c r="BM75" s="198"/>
      <c r="BN75" s="206"/>
      <c r="BO75" s="197"/>
      <c r="BP75" s="198"/>
      <c r="BQ75" s="29"/>
      <c r="BR75" s="28"/>
      <c r="BS75" s="12"/>
      <c r="BT75" s="204"/>
      <c r="BU75" s="198"/>
      <c r="BV75" s="198"/>
      <c r="BW75" s="198"/>
      <c r="BX75" s="205"/>
      <c r="BY75" s="198"/>
      <c r="BZ75" s="198"/>
      <c r="CA75" s="198"/>
      <c r="CB75" s="198"/>
      <c r="CC75" s="206"/>
      <c r="CD75" s="197"/>
      <c r="CE75" s="198"/>
      <c r="CF75" s="29"/>
      <c r="CG75" s="28"/>
      <c r="CH75" s="12"/>
      <c r="CI75" s="204"/>
      <c r="CJ75" s="198"/>
      <c r="CK75" s="198"/>
      <c r="CL75" s="198"/>
      <c r="CM75" s="205"/>
      <c r="CN75" s="198"/>
      <c r="CO75" s="198"/>
      <c r="CP75" s="198"/>
      <c r="CQ75" s="198"/>
      <c r="CR75" s="206"/>
    </row>
    <row r="76" spans="6:99">
      <c r="K76" s="22"/>
      <c r="L76" s="33">
        <v>68</v>
      </c>
      <c r="V76" s="197"/>
      <c r="W76" s="198"/>
      <c r="X76" s="29"/>
      <c r="Y76" s="28"/>
      <c r="Z76" s="12"/>
      <c r="AA76" s="204"/>
      <c r="AB76" s="198"/>
      <c r="AC76" s="198"/>
      <c r="AD76" s="198"/>
      <c r="AE76" s="205"/>
      <c r="AF76" s="198"/>
      <c r="AG76" s="198"/>
      <c r="AH76" s="198"/>
      <c r="AI76" s="198"/>
      <c r="AJ76" s="206"/>
      <c r="AK76" s="197"/>
      <c r="AL76" s="198"/>
      <c r="AM76" s="29"/>
      <c r="AN76" s="28"/>
      <c r="AO76" s="12"/>
      <c r="AP76" s="204"/>
      <c r="AQ76" s="198"/>
      <c r="AR76" s="198"/>
      <c r="AS76" s="198"/>
      <c r="AT76" s="205"/>
      <c r="AU76" s="198"/>
      <c r="AV76" s="198"/>
      <c r="AW76" s="198"/>
      <c r="AX76" s="198"/>
      <c r="AY76" s="206"/>
      <c r="AZ76" s="197"/>
      <c r="BA76" s="198"/>
      <c r="BB76" s="29"/>
      <c r="BC76" s="28"/>
      <c r="BD76" s="12"/>
      <c r="BE76" s="204"/>
      <c r="BF76" s="198"/>
      <c r="BG76" s="198"/>
      <c r="BH76" s="198"/>
      <c r="BI76" s="205"/>
      <c r="BJ76" s="198"/>
      <c r="BK76" s="198"/>
      <c r="BL76" s="198"/>
      <c r="BM76" s="198"/>
      <c r="BN76" s="206"/>
      <c r="BO76" s="197"/>
      <c r="BP76" s="198"/>
      <c r="BQ76" s="29"/>
      <c r="BR76" s="28"/>
      <c r="BS76" s="12"/>
      <c r="BT76" s="204"/>
      <c r="BU76" s="198"/>
      <c r="BV76" s="198"/>
      <c r="BW76" s="198"/>
      <c r="BX76" s="205"/>
      <c r="BY76" s="198"/>
      <c r="BZ76" s="198"/>
      <c r="CA76" s="198"/>
      <c r="CB76" s="198"/>
      <c r="CC76" s="206"/>
      <c r="CD76" s="197"/>
      <c r="CE76" s="198"/>
      <c r="CF76" s="29"/>
      <c r="CG76" s="28"/>
      <c r="CH76" s="12"/>
      <c r="CI76" s="204"/>
      <c r="CJ76" s="198"/>
      <c r="CK76" s="198"/>
      <c r="CL76" s="198"/>
      <c r="CM76" s="205"/>
      <c r="CN76" s="198"/>
      <c r="CO76" s="198"/>
      <c r="CP76" s="198"/>
      <c r="CQ76" s="198"/>
      <c r="CR76" s="206"/>
    </row>
    <row r="77" spans="6:99">
      <c r="K77" s="22"/>
      <c r="L77" s="33">
        <v>69</v>
      </c>
      <c r="V77" s="197"/>
      <c r="W77" s="198"/>
      <c r="X77" s="29"/>
      <c r="Y77" s="28"/>
      <c r="Z77" s="12"/>
      <c r="AA77" s="204"/>
      <c r="AB77" s="198"/>
      <c r="AC77" s="198"/>
      <c r="AD77" s="198"/>
      <c r="AE77" s="205"/>
      <c r="AF77" s="198"/>
      <c r="AG77" s="198"/>
      <c r="AH77" s="198"/>
      <c r="AI77" s="198"/>
      <c r="AJ77" s="206"/>
      <c r="AK77" s="197"/>
      <c r="AL77" s="198"/>
      <c r="AM77" s="29"/>
      <c r="AN77" s="28"/>
      <c r="AO77" s="12"/>
      <c r="AP77" s="204"/>
      <c r="AQ77" s="198"/>
      <c r="AR77" s="198"/>
      <c r="AS77" s="198"/>
      <c r="AT77" s="205"/>
      <c r="AU77" s="198"/>
      <c r="AV77" s="198"/>
      <c r="AW77" s="198"/>
      <c r="AX77" s="198"/>
      <c r="AY77" s="206"/>
      <c r="AZ77" s="197"/>
      <c r="BA77" s="198"/>
      <c r="BB77" s="29"/>
      <c r="BC77" s="28"/>
      <c r="BD77" s="12"/>
      <c r="BE77" s="204"/>
      <c r="BF77" s="198"/>
      <c r="BG77" s="198"/>
      <c r="BH77" s="198"/>
      <c r="BI77" s="205"/>
      <c r="BJ77" s="198"/>
      <c r="BK77" s="198"/>
      <c r="BL77" s="198"/>
      <c r="BM77" s="198"/>
      <c r="BN77" s="206"/>
      <c r="BO77" s="197"/>
      <c r="BP77" s="198"/>
      <c r="BQ77" s="29"/>
      <c r="BR77" s="28"/>
      <c r="BS77" s="12"/>
      <c r="BT77" s="204"/>
      <c r="BU77" s="198"/>
      <c r="BV77" s="198"/>
      <c r="BW77" s="198"/>
      <c r="BX77" s="205"/>
      <c r="BY77" s="198"/>
      <c r="BZ77" s="198"/>
      <c r="CA77" s="198"/>
      <c r="CB77" s="198"/>
      <c r="CC77" s="206"/>
      <c r="CD77" s="197"/>
      <c r="CE77" s="198"/>
      <c r="CF77" s="29"/>
      <c r="CG77" s="28"/>
      <c r="CH77" s="12"/>
      <c r="CI77" s="204"/>
      <c r="CJ77" s="198"/>
      <c r="CK77" s="198"/>
      <c r="CL77" s="198"/>
      <c r="CM77" s="205"/>
      <c r="CN77" s="198"/>
      <c r="CO77" s="198"/>
      <c r="CP77" s="198"/>
      <c r="CQ77" s="198"/>
      <c r="CR77" s="206"/>
    </row>
    <row r="78" spans="6:99">
      <c r="K78" s="22"/>
      <c r="L78" s="33">
        <v>70</v>
      </c>
      <c r="V78" s="197"/>
      <c r="W78" s="198"/>
      <c r="X78" s="29"/>
      <c r="Y78" s="28"/>
      <c r="Z78" s="12"/>
      <c r="AA78" s="204"/>
      <c r="AB78" s="198"/>
      <c r="AC78" s="198"/>
      <c r="AD78" s="198"/>
      <c r="AE78" s="205"/>
      <c r="AF78" s="198"/>
      <c r="AG78" s="198"/>
      <c r="AH78" s="198"/>
      <c r="AI78" s="198"/>
      <c r="AJ78" s="206"/>
      <c r="AK78" s="197"/>
      <c r="AL78" s="198"/>
      <c r="AM78" s="29"/>
      <c r="AN78" s="28"/>
      <c r="AO78" s="12"/>
      <c r="AP78" s="204"/>
      <c r="AQ78" s="198"/>
      <c r="AR78" s="198"/>
      <c r="AS78" s="198"/>
      <c r="AT78" s="205"/>
      <c r="AU78" s="198"/>
      <c r="AV78" s="198"/>
      <c r="AW78" s="198"/>
      <c r="AX78" s="198"/>
      <c r="AY78" s="206"/>
      <c r="AZ78" s="197"/>
      <c r="BA78" s="198"/>
      <c r="BB78" s="29"/>
      <c r="BC78" s="28"/>
      <c r="BD78" s="12"/>
      <c r="BE78" s="204"/>
      <c r="BF78" s="198"/>
      <c r="BG78" s="198"/>
      <c r="BH78" s="198"/>
      <c r="BI78" s="205"/>
      <c r="BJ78" s="198"/>
      <c r="BK78" s="198"/>
      <c r="BL78" s="198"/>
      <c r="BM78" s="198"/>
      <c r="BN78" s="206"/>
      <c r="BO78" s="197"/>
      <c r="BP78" s="198"/>
      <c r="BQ78" s="29"/>
      <c r="BR78" s="28"/>
      <c r="BS78" s="12"/>
      <c r="BT78" s="204"/>
      <c r="BU78" s="198"/>
      <c r="BV78" s="198"/>
      <c r="BW78" s="198"/>
      <c r="BX78" s="205"/>
      <c r="BY78" s="198"/>
      <c r="BZ78" s="198"/>
      <c r="CA78" s="198"/>
      <c r="CB78" s="198"/>
      <c r="CC78" s="206"/>
      <c r="CD78" s="197"/>
      <c r="CE78" s="198"/>
      <c r="CF78" s="29"/>
      <c r="CG78" s="28"/>
      <c r="CH78" s="12"/>
      <c r="CI78" s="204"/>
      <c r="CJ78" s="198"/>
      <c r="CK78" s="198"/>
      <c r="CL78" s="198"/>
      <c r="CM78" s="205"/>
      <c r="CN78" s="198"/>
      <c r="CO78" s="198"/>
      <c r="CP78" s="198"/>
      <c r="CQ78" s="198"/>
      <c r="CR78" s="206"/>
    </row>
    <row r="79" spans="6:99">
      <c r="K79" s="22"/>
      <c r="L79" s="33">
        <v>71</v>
      </c>
      <c r="V79" s="197"/>
      <c r="W79" s="198"/>
      <c r="X79" s="29"/>
      <c r="Y79" s="28"/>
      <c r="Z79" s="12"/>
      <c r="AA79" s="204"/>
      <c r="AB79" s="198"/>
      <c r="AC79" s="198"/>
      <c r="AD79" s="198"/>
      <c r="AE79" s="205"/>
      <c r="AF79" s="198"/>
      <c r="AG79" s="198"/>
      <c r="AH79" s="198"/>
      <c r="AI79" s="198"/>
      <c r="AJ79" s="206"/>
      <c r="AK79" s="197"/>
      <c r="AL79" s="198"/>
      <c r="AM79" s="29"/>
      <c r="AN79" s="28"/>
      <c r="AO79" s="12"/>
      <c r="AP79" s="204"/>
      <c r="AQ79" s="198"/>
      <c r="AR79" s="198"/>
      <c r="AS79" s="198"/>
      <c r="AT79" s="205"/>
      <c r="AU79" s="198"/>
      <c r="AV79" s="198"/>
      <c r="AW79" s="198"/>
      <c r="AX79" s="198"/>
      <c r="AY79" s="206"/>
      <c r="AZ79" s="197"/>
      <c r="BA79" s="198"/>
      <c r="BB79" s="29"/>
      <c r="BC79" s="28"/>
      <c r="BD79" s="12"/>
      <c r="BE79" s="204"/>
      <c r="BF79" s="198"/>
      <c r="BG79" s="198"/>
      <c r="BH79" s="198"/>
      <c r="BI79" s="205"/>
      <c r="BJ79" s="198"/>
      <c r="BK79" s="198"/>
      <c r="BL79" s="198"/>
      <c r="BM79" s="198"/>
      <c r="BN79" s="206"/>
      <c r="BO79" s="197"/>
      <c r="BP79" s="198"/>
      <c r="BQ79" s="29"/>
      <c r="BR79" s="28"/>
      <c r="BS79" s="12"/>
      <c r="BT79" s="204"/>
      <c r="BU79" s="198"/>
      <c r="BV79" s="198"/>
      <c r="BW79" s="198"/>
      <c r="BX79" s="205"/>
      <c r="BY79" s="198"/>
      <c r="BZ79" s="198"/>
      <c r="CA79" s="198"/>
      <c r="CB79" s="198"/>
      <c r="CC79" s="206"/>
      <c r="CD79" s="197"/>
      <c r="CE79" s="198"/>
      <c r="CF79" s="29"/>
      <c r="CG79" s="28"/>
      <c r="CH79" s="12"/>
      <c r="CI79" s="204"/>
      <c r="CJ79" s="198"/>
      <c r="CK79" s="198"/>
      <c r="CL79" s="198"/>
      <c r="CM79" s="205"/>
      <c r="CN79" s="198"/>
      <c r="CO79" s="198"/>
      <c r="CP79" s="198"/>
      <c r="CQ79" s="198"/>
      <c r="CR79" s="206"/>
    </row>
    <row r="80" spans="6:99">
      <c r="K80" s="22"/>
      <c r="L80" s="33">
        <v>72</v>
      </c>
      <c r="M80" s="9"/>
      <c r="N80" s="18"/>
      <c r="O80" s="9"/>
      <c r="P80" s="11"/>
      <c r="Q80" s="9"/>
      <c r="R80" s="12"/>
      <c r="S80" s="18"/>
      <c r="U80" s="12"/>
      <c r="V80" s="207"/>
      <c r="W80" s="29"/>
      <c r="X80" s="29"/>
      <c r="Y80" s="28"/>
      <c r="Z80" s="12"/>
      <c r="AA80" s="204"/>
      <c r="AB80" s="198"/>
      <c r="AC80" s="198"/>
      <c r="AD80" s="198"/>
      <c r="AE80" s="205"/>
      <c r="AF80" s="198"/>
      <c r="AG80" s="198"/>
      <c r="AH80" s="198"/>
      <c r="AI80" s="198"/>
      <c r="AJ80" s="206"/>
      <c r="AK80" s="207"/>
      <c r="AL80" s="29"/>
      <c r="AM80" s="29"/>
      <c r="AN80" s="28"/>
      <c r="AO80" s="12"/>
      <c r="AP80" s="204"/>
      <c r="AQ80" s="198"/>
      <c r="AR80" s="198"/>
      <c r="AS80" s="198"/>
      <c r="AT80" s="205"/>
      <c r="AU80" s="198"/>
      <c r="AV80" s="198"/>
      <c r="AW80" s="198"/>
      <c r="AX80" s="198"/>
      <c r="AY80" s="206"/>
      <c r="AZ80" s="207"/>
      <c r="BA80" s="29"/>
      <c r="BB80" s="29"/>
      <c r="BC80" s="28"/>
      <c r="BD80" s="12"/>
      <c r="BE80" s="204"/>
      <c r="BF80" s="198"/>
      <c r="BG80" s="198"/>
      <c r="BH80" s="198"/>
      <c r="BI80" s="205"/>
      <c r="BJ80" s="198"/>
      <c r="BK80" s="198"/>
      <c r="BL80" s="198"/>
      <c r="BM80" s="198"/>
      <c r="BN80" s="206"/>
      <c r="BO80" s="207"/>
      <c r="BP80" s="29"/>
      <c r="BQ80" s="29"/>
      <c r="BR80" s="28"/>
      <c r="BS80" s="12"/>
      <c r="BT80" s="204"/>
      <c r="BU80" s="198"/>
      <c r="BV80" s="198"/>
      <c r="BW80" s="198"/>
      <c r="BX80" s="205"/>
      <c r="BY80" s="198"/>
      <c r="BZ80" s="198"/>
      <c r="CA80" s="198"/>
      <c r="CB80" s="198"/>
      <c r="CC80" s="206"/>
      <c r="CD80" s="207"/>
      <c r="CE80" s="29"/>
      <c r="CF80" s="29"/>
      <c r="CG80" s="28"/>
      <c r="CH80" s="12"/>
      <c r="CI80" s="204"/>
      <c r="CJ80" s="198"/>
      <c r="CK80" s="198"/>
      <c r="CL80" s="198"/>
      <c r="CM80" s="205"/>
      <c r="CN80" s="198"/>
      <c r="CO80" s="198"/>
      <c r="CP80" s="198"/>
      <c r="CQ80" s="198"/>
      <c r="CR80" s="206"/>
    </row>
    <row r="81" spans="11:96" ht="13.5" thickBot="1">
      <c r="K81" s="22"/>
      <c r="L81" s="33">
        <v>73</v>
      </c>
      <c r="V81" s="208"/>
      <c r="W81" s="209"/>
      <c r="X81" s="209"/>
      <c r="Y81" s="210"/>
      <c r="Z81" s="211"/>
      <c r="AA81" s="212"/>
      <c r="AB81" s="213"/>
      <c r="AC81" s="213"/>
      <c r="AD81" s="213"/>
      <c r="AE81" s="214"/>
      <c r="AF81" s="213"/>
      <c r="AG81" s="213"/>
      <c r="AH81" s="213"/>
      <c r="AI81" s="213"/>
      <c r="AJ81" s="215"/>
      <c r="AK81" s="208"/>
      <c r="AL81" s="209"/>
      <c r="AM81" s="209"/>
      <c r="AN81" s="210"/>
      <c r="AO81" s="211"/>
      <c r="AP81" s="212"/>
      <c r="AQ81" s="213"/>
      <c r="AR81" s="213"/>
      <c r="AS81" s="213"/>
      <c r="AT81" s="214"/>
      <c r="AU81" s="213"/>
      <c r="AV81" s="213"/>
      <c r="AW81" s="213"/>
      <c r="AX81" s="213"/>
      <c r="AY81" s="215"/>
      <c r="AZ81" s="208"/>
      <c r="BA81" s="209"/>
      <c r="BB81" s="209"/>
      <c r="BC81" s="210"/>
      <c r="BD81" s="211"/>
      <c r="BE81" s="212"/>
      <c r="BF81" s="213"/>
      <c r="BG81" s="213"/>
      <c r="BH81" s="213"/>
      <c r="BI81" s="214"/>
      <c r="BJ81" s="213"/>
      <c r="BK81" s="213"/>
      <c r="BL81" s="213"/>
      <c r="BM81" s="213"/>
      <c r="BN81" s="215"/>
      <c r="BO81" s="208"/>
      <c r="BP81" s="209"/>
      <c r="BQ81" s="209"/>
      <c r="BR81" s="210"/>
      <c r="BS81" s="211"/>
      <c r="BT81" s="212"/>
      <c r="BU81" s="213"/>
      <c r="BV81" s="213"/>
      <c r="BW81" s="213"/>
      <c r="BX81" s="214"/>
      <c r="BY81" s="213"/>
      <c r="BZ81" s="213"/>
      <c r="CA81" s="213"/>
      <c r="CB81" s="213"/>
      <c r="CC81" s="215"/>
      <c r="CD81" s="208"/>
      <c r="CE81" s="209"/>
      <c r="CF81" s="209"/>
      <c r="CG81" s="210"/>
      <c r="CH81" s="211"/>
      <c r="CI81" s="212"/>
      <c r="CJ81" s="213"/>
      <c r="CK81" s="213"/>
      <c r="CL81" s="213"/>
      <c r="CM81" s="214"/>
      <c r="CN81" s="213"/>
      <c r="CO81" s="213"/>
      <c r="CP81" s="213"/>
      <c r="CQ81" s="213"/>
      <c r="CR81" s="215"/>
    </row>
    <row r="82" spans="11:96">
      <c r="K82" s="15"/>
      <c r="L82" s="11"/>
      <c r="M82" s="18" t="s">
        <v>103</v>
      </c>
      <c r="N82" s="18" t="s">
        <v>104</v>
      </c>
      <c r="O82" s="18" t="s">
        <v>105</v>
      </c>
      <c r="P82" s="11"/>
      <c r="Q82" s="9"/>
      <c r="R82" s="12"/>
      <c r="S82" s="18"/>
      <c r="T82" s="12"/>
      <c r="U82" s="12"/>
      <c r="V82" s="12" t="s">
        <v>106</v>
      </c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9"/>
      <c r="AJ82" s="11"/>
    </row>
    <row r="83" spans="11:96">
      <c r="K83" s="15"/>
      <c r="L83" s="11"/>
      <c r="M83" s="18" t="s">
        <v>93</v>
      </c>
      <c r="N83" s="18" t="s">
        <v>95</v>
      </c>
      <c r="O83" s="18" t="s">
        <v>97</v>
      </c>
      <c r="P83" s="11"/>
      <c r="Q83" s="9" t="s">
        <v>99</v>
      </c>
      <c r="R83" s="12"/>
      <c r="S83" s="18"/>
      <c r="U83" s="12"/>
      <c r="V83" s="12" t="s">
        <v>101</v>
      </c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9"/>
      <c r="AJ83" s="11"/>
    </row>
    <row r="84" spans="11:96">
      <c r="K84" s="15"/>
      <c r="L84" s="11"/>
      <c r="M84" s="18" t="s">
        <v>94</v>
      </c>
      <c r="N84" s="18" t="s">
        <v>96</v>
      </c>
      <c r="O84" s="18" t="s">
        <v>98</v>
      </c>
      <c r="P84" s="11"/>
      <c r="Q84" s="9" t="s">
        <v>99</v>
      </c>
      <c r="R84" s="12"/>
      <c r="S84" s="18"/>
      <c r="U84" s="12"/>
      <c r="V84" s="12" t="s">
        <v>101</v>
      </c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9"/>
      <c r="AJ84" s="11"/>
    </row>
    <row r="85" spans="11:96">
      <c r="K85" s="15"/>
      <c r="L85" s="11"/>
      <c r="M85" s="18" t="s">
        <v>107</v>
      </c>
      <c r="N85" s="18"/>
      <c r="O85" s="18" t="s">
        <v>108</v>
      </c>
      <c r="P85" s="11"/>
      <c r="Q85" s="9" t="s">
        <v>100</v>
      </c>
      <c r="R85" s="12"/>
      <c r="S85" s="18"/>
      <c r="U85" s="12"/>
      <c r="V85" s="12" t="s">
        <v>102</v>
      </c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9"/>
      <c r="AJ85" s="11"/>
    </row>
    <row r="86" spans="11:96">
      <c r="K86" s="15"/>
      <c r="L86" s="11"/>
      <c r="M86" s="18" t="s">
        <v>109</v>
      </c>
      <c r="N86" s="18"/>
      <c r="O86" s="18" t="s">
        <v>110</v>
      </c>
      <c r="P86" s="11"/>
      <c r="Q86" s="9" t="s">
        <v>100</v>
      </c>
      <c r="R86" s="12"/>
      <c r="S86" s="18"/>
      <c r="U86" s="12"/>
      <c r="V86" s="12" t="s">
        <v>102</v>
      </c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9"/>
      <c r="AJ86" s="11"/>
    </row>
    <row r="87" spans="11:96">
      <c r="K87" s="15"/>
      <c r="L87" s="11"/>
      <c r="M87" s="18" t="s">
        <v>111</v>
      </c>
      <c r="N87" s="18"/>
      <c r="O87" s="18" t="s">
        <v>112</v>
      </c>
      <c r="P87" s="11"/>
      <c r="Q87" s="9" t="s">
        <v>100</v>
      </c>
      <c r="R87" s="12"/>
      <c r="S87" s="18"/>
      <c r="U87" s="12"/>
      <c r="V87" s="12" t="s">
        <v>102</v>
      </c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9"/>
      <c r="AJ87" s="11"/>
    </row>
    <row r="88" spans="11:96">
      <c r="K88" s="15"/>
      <c r="L88" s="11"/>
      <c r="M88" s="18" t="s">
        <v>113</v>
      </c>
      <c r="N88" s="18"/>
      <c r="O88" s="18" t="s">
        <v>114</v>
      </c>
      <c r="P88" s="11"/>
      <c r="Q88" s="9" t="s">
        <v>100</v>
      </c>
      <c r="R88" s="12"/>
      <c r="S88" s="18"/>
      <c r="U88" s="12"/>
      <c r="V88" s="12" t="s">
        <v>102</v>
      </c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9"/>
      <c r="AJ88" s="11"/>
    </row>
    <row r="89" spans="11:96">
      <c r="K89" s="15"/>
      <c r="L89" s="11"/>
      <c r="M89" s="18" t="s">
        <v>115</v>
      </c>
      <c r="N89" s="18"/>
      <c r="O89" s="18" t="s">
        <v>116</v>
      </c>
      <c r="P89" s="11"/>
      <c r="Q89" s="9" t="s">
        <v>100</v>
      </c>
      <c r="R89" s="12"/>
      <c r="S89" s="18"/>
      <c r="U89" s="12"/>
      <c r="V89" s="12" t="s">
        <v>102</v>
      </c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9"/>
      <c r="AJ89" s="11"/>
    </row>
    <row r="90" spans="11:96">
      <c r="K90" s="15"/>
      <c r="L90" s="11"/>
      <c r="M90" s="18" t="s">
        <v>117</v>
      </c>
      <c r="N90" s="18"/>
      <c r="O90" s="18" t="s">
        <v>118</v>
      </c>
      <c r="P90" s="11"/>
      <c r="Q90" s="9" t="s">
        <v>100</v>
      </c>
      <c r="R90" s="12"/>
      <c r="S90" s="18"/>
      <c r="U90" s="12"/>
      <c r="V90" s="12" t="s">
        <v>102</v>
      </c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9"/>
      <c r="AJ90" s="11"/>
    </row>
    <row r="91" spans="11:96">
      <c r="K91" s="15"/>
      <c r="L91" s="11"/>
      <c r="M91" s="18" t="s">
        <v>119</v>
      </c>
      <c r="N91" s="18"/>
      <c r="O91" s="18" t="s">
        <v>120</v>
      </c>
      <c r="P91" s="11"/>
      <c r="Q91" s="9" t="s">
        <v>100</v>
      </c>
      <c r="R91" s="12"/>
      <c r="S91" s="18"/>
      <c r="U91" s="12"/>
      <c r="V91" s="12" t="s">
        <v>102</v>
      </c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9"/>
      <c r="AJ91" s="11"/>
    </row>
    <row r="92" spans="11:96">
      <c r="K92" s="15"/>
      <c r="L92" s="11"/>
      <c r="M92" s="18" t="s">
        <v>121</v>
      </c>
      <c r="N92" s="18"/>
      <c r="O92" s="18" t="s">
        <v>122</v>
      </c>
      <c r="P92" s="11"/>
      <c r="Q92" s="9" t="s">
        <v>100</v>
      </c>
      <c r="R92" s="12"/>
      <c r="S92" s="18"/>
      <c r="U92" s="12"/>
      <c r="V92" s="12" t="s">
        <v>102</v>
      </c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9"/>
      <c r="AJ92" s="11"/>
    </row>
    <row r="93" spans="11:96">
      <c r="K93" s="15"/>
      <c r="L93" s="11"/>
      <c r="M93" s="18" t="s">
        <v>123</v>
      </c>
      <c r="N93" s="18"/>
      <c r="O93" s="18" t="s">
        <v>124</v>
      </c>
      <c r="P93" s="11"/>
      <c r="Q93" s="9" t="s">
        <v>100</v>
      </c>
      <c r="R93" s="12"/>
      <c r="S93" s="18"/>
      <c r="U93" s="12"/>
      <c r="V93" s="12" t="s">
        <v>102</v>
      </c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9"/>
      <c r="AJ93" s="11"/>
    </row>
    <row r="94" spans="11:96">
      <c r="K94" s="15"/>
      <c r="L94" s="11"/>
      <c r="M94" s="18" t="s">
        <v>125</v>
      </c>
      <c r="N94" s="18"/>
      <c r="O94" s="18" t="s">
        <v>126</v>
      </c>
      <c r="P94" s="11"/>
      <c r="Q94" s="9" t="s">
        <v>100</v>
      </c>
      <c r="R94" s="12"/>
      <c r="S94" s="18"/>
      <c r="U94" s="12"/>
      <c r="V94" s="12" t="s">
        <v>102</v>
      </c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9"/>
      <c r="AJ94" s="11"/>
    </row>
    <row r="95" spans="11:96">
      <c r="K95" s="15"/>
      <c r="L95" s="11"/>
      <c r="M95" s="18" t="s">
        <v>127</v>
      </c>
      <c r="N95" s="18"/>
      <c r="O95" s="18" t="s">
        <v>128</v>
      </c>
      <c r="P95" s="11"/>
      <c r="Q95" s="9" t="s">
        <v>100</v>
      </c>
      <c r="R95" s="12"/>
      <c r="S95" s="18"/>
      <c r="U95" s="12"/>
      <c r="V95" s="12" t="s">
        <v>102</v>
      </c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9"/>
      <c r="AJ95" s="11"/>
    </row>
    <row r="96" spans="11:96">
      <c r="K96" s="15"/>
      <c r="L96" s="11"/>
      <c r="M96" s="18" t="s">
        <v>129</v>
      </c>
      <c r="N96" s="18"/>
      <c r="O96" s="18" t="s">
        <v>130</v>
      </c>
      <c r="P96" s="11"/>
      <c r="Q96" s="9" t="s">
        <v>100</v>
      </c>
      <c r="R96" s="12"/>
      <c r="S96" s="18"/>
      <c r="U96" s="12"/>
      <c r="V96" s="12" t="s">
        <v>102</v>
      </c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9"/>
      <c r="AJ96" s="11"/>
    </row>
    <row r="97" spans="11:36">
      <c r="K97" s="15"/>
      <c r="L97" s="11"/>
      <c r="M97" s="18" t="s">
        <v>131</v>
      </c>
      <c r="N97" s="18"/>
      <c r="O97" s="18" t="s">
        <v>132</v>
      </c>
      <c r="P97" s="11"/>
      <c r="Q97" s="9" t="s">
        <v>100</v>
      </c>
      <c r="R97" s="12"/>
      <c r="S97" s="18"/>
      <c r="U97" s="12"/>
      <c r="V97" s="12" t="s">
        <v>102</v>
      </c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9"/>
      <c r="AJ97" s="11"/>
    </row>
    <row r="98" spans="11:36">
      <c r="K98" s="15"/>
      <c r="L98" s="11"/>
      <c r="M98" s="18" t="s">
        <v>133</v>
      </c>
      <c r="N98" s="18"/>
      <c r="O98" s="18" t="s">
        <v>134</v>
      </c>
      <c r="P98" s="11"/>
      <c r="Q98" s="9" t="s">
        <v>100</v>
      </c>
      <c r="R98" s="12"/>
      <c r="S98" s="18"/>
      <c r="U98" s="12"/>
      <c r="V98" s="12" t="s">
        <v>102</v>
      </c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9"/>
      <c r="AJ98" s="11"/>
    </row>
    <row r="99" spans="11:36">
      <c r="K99" s="15"/>
      <c r="L99" s="11"/>
      <c r="M99" s="18" t="s">
        <v>135</v>
      </c>
      <c r="N99" s="18"/>
      <c r="O99" s="18" t="s">
        <v>136</v>
      </c>
      <c r="P99" s="11"/>
      <c r="Q99" s="9" t="s">
        <v>100</v>
      </c>
      <c r="R99" s="12"/>
      <c r="S99" s="18"/>
      <c r="U99" s="12"/>
      <c r="V99" s="12" t="s">
        <v>102</v>
      </c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9"/>
      <c r="AJ99" s="11"/>
    </row>
    <row r="100" spans="11:36">
      <c r="K100" s="15"/>
      <c r="L100" s="11"/>
      <c r="M100" s="9" t="s">
        <v>137</v>
      </c>
      <c r="N100" s="18"/>
      <c r="O100" s="9" t="s">
        <v>138</v>
      </c>
      <c r="P100" s="11"/>
      <c r="Q100" s="9" t="s">
        <v>100</v>
      </c>
      <c r="R100" s="12"/>
      <c r="S100" s="18"/>
      <c r="U100" s="12"/>
      <c r="V100" s="12" t="s">
        <v>102</v>
      </c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9"/>
      <c r="AJ100" s="11"/>
    </row>
    <row r="101" spans="11:36">
      <c r="K101" s="15"/>
      <c r="L101" s="11"/>
      <c r="M101" s="9" t="s">
        <v>139</v>
      </c>
      <c r="N101" s="18"/>
      <c r="O101" s="9" t="s">
        <v>140</v>
      </c>
      <c r="P101" s="11"/>
      <c r="Q101" s="9" t="s">
        <v>100</v>
      </c>
      <c r="R101" s="12"/>
      <c r="S101" s="18"/>
      <c r="U101" s="12"/>
      <c r="V101" s="12" t="s">
        <v>102</v>
      </c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9"/>
      <c r="AJ101" s="11"/>
    </row>
    <row r="102" spans="11:36">
      <c r="K102" s="15"/>
      <c r="L102" s="11"/>
      <c r="M102" s="9" t="s">
        <v>141</v>
      </c>
      <c r="N102" s="18"/>
      <c r="O102" s="9" t="s">
        <v>142</v>
      </c>
      <c r="P102" s="11"/>
      <c r="Q102" s="9" t="s">
        <v>100</v>
      </c>
      <c r="R102" s="12"/>
      <c r="S102" s="18"/>
      <c r="U102" s="12"/>
      <c r="V102" s="12" t="s">
        <v>102</v>
      </c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9"/>
      <c r="AJ102" s="11"/>
    </row>
    <row r="103" spans="11:36">
      <c r="K103" s="15"/>
      <c r="L103" s="11"/>
      <c r="M103" s="9" t="s">
        <v>143</v>
      </c>
      <c r="N103" s="18"/>
      <c r="O103" s="9" t="s">
        <v>144</v>
      </c>
      <c r="P103" s="11"/>
      <c r="Q103" s="9" t="s">
        <v>100</v>
      </c>
      <c r="R103" s="12"/>
      <c r="S103" s="18"/>
      <c r="U103" s="12"/>
      <c r="V103" s="12" t="s">
        <v>102</v>
      </c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9"/>
      <c r="AJ103" s="11"/>
    </row>
    <row r="104" spans="11:36">
      <c r="K104" s="15"/>
      <c r="L104" s="11"/>
      <c r="M104" s="9"/>
      <c r="N104" s="18"/>
      <c r="O104" s="9"/>
      <c r="P104" s="11"/>
      <c r="Q104" s="9"/>
      <c r="R104" s="12"/>
      <c r="S104" s="18"/>
      <c r="T104" s="12"/>
      <c r="U104" s="12"/>
      <c r="V104" s="12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9"/>
      <c r="AJ104" s="11"/>
    </row>
    <row r="105" spans="11:36">
      <c r="K105" s="15"/>
      <c r="L105" s="11"/>
      <c r="M105" s="15"/>
      <c r="N105" s="18"/>
      <c r="O105" s="15"/>
      <c r="P105" s="34"/>
      <c r="Q105" s="9"/>
      <c r="R105" s="12"/>
      <c r="S105" s="18"/>
      <c r="T105" s="12"/>
      <c r="U105" s="12"/>
      <c r="V105" s="12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9"/>
      <c r="AJ105" s="11"/>
    </row>
    <row r="106" spans="11:36">
      <c r="K106" s="15"/>
      <c r="L106" s="11"/>
      <c r="M106" s="15"/>
      <c r="N106" s="18"/>
      <c r="O106" s="15"/>
      <c r="P106" s="34"/>
      <c r="Q106" s="9"/>
      <c r="R106" s="12"/>
      <c r="S106" s="18"/>
      <c r="T106" s="12"/>
      <c r="U106" s="12"/>
      <c r="V106" s="12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9"/>
      <c r="AJ106" s="11"/>
    </row>
    <row r="107" spans="11:36">
      <c r="K107" s="15"/>
      <c r="L107" s="11"/>
      <c r="M107" s="15"/>
      <c r="N107" s="18"/>
      <c r="O107" s="15"/>
      <c r="P107" s="34"/>
      <c r="Q107" s="9"/>
      <c r="R107" s="12"/>
      <c r="S107" s="18"/>
      <c r="T107" s="12"/>
      <c r="U107" s="12"/>
      <c r="V107" s="12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9"/>
      <c r="AJ107" s="11"/>
    </row>
    <row r="108" spans="11:36">
      <c r="K108" s="15"/>
      <c r="L108" s="11"/>
      <c r="M108" s="15"/>
      <c r="N108" s="18"/>
      <c r="O108" s="15"/>
      <c r="P108" s="34"/>
      <c r="Q108" s="9"/>
      <c r="R108" s="12"/>
      <c r="S108" s="18"/>
      <c r="T108" s="12"/>
      <c r="U108" s="12"/>
      <c r="V108" s="12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9"/>
      <c r="AJ108" s="11"/>
    </row>
    <row r="109" spans="11:36">
      <c r="K109" s="15"/>
      <c r="L109" s="11"/>
      <c r="M109" s="15"/>
      <c r="N109" s="18"/>
      <c r="O109" s="15"/>
      <c r="P109" s="34"/>
      <c r="Q109" s="9"/>
      <c r="R109" s="12"/>
      <c r="S109" s="18"/>
      <c r="T109" s="12"/>
      <c r="U109" s="12"/>
      <c r="V109" s="12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9"/>
      <c r="AJ109" s="11"/>
    </row>
    <row r="110" spans="11:36">
      <c r="K110" s="15"/>
      <c r="L110" s="11"/>
      <c r="M110" s="15"/>
      <c r="N110" s="18"/>
      <c r="O110" s="15"/>
      <c r="P110" s="34"/>
      <c r="Q110" s="9"/>
      <c r="R110" s="12"/>
      <c r="S110" s="18"/>
      <c r="T110" s="12"/>
      <c r="U110" s="12"/>
      <c r="V110" s="12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9"/>
      <c r="AJ110" s="11"/>
    </row>
    <row r="111" spans="11:36">
      <c r="K111" s="15"/>
      <c r="L111" s="11"/>
      <c r="M111" s="15"/>
      <c r="N111" s="18"/>
      <c r="O111" s="15"/>
      <c r="P111" s="34"/>
      <c r="Q111" s="9"/>
      <c r="R111" s="12"/>
      <c r="S111" s="18"/>
      <c r="T111" s="12"/>
      <c r="U111" s="12"/>
      <c r="V111" s="12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9"/>
      <c r="AJ111" s="11"/>
    </row>
    <row r="112" spans="11:36">
      <c r="K112" s="15"/>
      <c r="L112" s="11"/>
      <c r="M112" s="15"/>
      <c r="N112" s="18"/>
      <c r="O112" s="15"/>
      <c r="P112" s="34"/>
      <c r="Q112" s="9"/>
      <c r="R112" s="12"/>
      <c r="S112" s="18"/>
      <c r="T112" s="12"/>
      <c r="U112" s="12"/>
      <c r="V112" s="12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9"/>
      <c r="AJ112" s="11"/>
    </row>
    <row r="113" spans="11:36">
      <c r="K113" s="15"/>
      <c r="L113" s="11"/>
      <c r="M113" s="15"/>
      <c r="N113" s="18"/>
      <c r="O113" s="15"/>
      <c r="P113" s="34"/>
      <c r="Q113" s="9"/>
      <c r="R113" s="12"/>
      <c r="S113" s="18"/>
      <c r="T113" s="12"/>
      <c r="U113" s="12"/>
      <c r="V113" s="12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9"/>
      <c r="AJ113" s="11"/>
    </row>
    <row r="114" spans="11:36">
      <c r="K114" s="15"/>
      <c r="L114" s="11"/>
      <c r="M114" s="15"/>
      <c r="N114" s="18"/>
      <c r="O114" s="15"/>
      <c r="P114" s="34"/>
      <c r="Q114" s="9"/>
      <c r="R114" s="12"/>
      <c r="S114" s="18"/>
      <c r="T114" s="12"/>
      <c r="U114" s="12"/>
      <c r="V114" s="12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9"/>
      <c r="AJ114" s="11"/>
    </row>
    <row r="115" spans="11:36">
      <c r="K115" s="15"/>
      <c r="L115" s="11"/>
      <c r="M115" s="15"/>
      <c r="N115" s="18"/>
      <c r="O115" s="15"/>
      <c r="P115" s="34"/>
      <c r="Q115" s="9"/>
      <c r="R115" s="12"/>
      <c r="S115" s="18"/>
      <c r="T115" s="12"/>
      <c r="U115" s="12"/>
      <c r="V115" s="12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9"/>
      <c r="AJ115" s="11"/>
    </row>
    <row r="116" spans="11:36">
      <c r="K116" s="15"/>
      <c r="L116" s="11"/>
      <c r="M116" s="15"/>
      <c r="N116" s="18"/>
      <c r="O116" s="15"/>
      <c r="P116" s="34"/>
      <c r="Q116" s="9"/>
      <c r="R116" s="12"/>
      <c r="S116" s="18"/>
      <c r="T116" s="12"/>
      <c r="U116" s="12"/>
      <c r="V116" s="12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9"/>
      <c r="AJ116" s="11"/>
    </row>
    <row r="117" spans="11:36">
      <c r="K117" s="15"/>
      <c r="L117" s="11"/>
      <c r="M117" s="15"/>
      <c r="N117" s="18"/>
      <c r="O117" s="15"/>
      <c r="P117" s="34"/>
      <c r="Q117" s="9"/>
      <c r="R117" s="12"/>
      <c r="S117" s="9"/>
      <c r="T117" s="12"/>
      <c r="U117" s="12"/>
      <c r="V117" s="12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9"/>
      <c r="AJ117" s="11"/>
    </row>
    <row r="118" spans="11:36">
      <c r="K118" s="15"/>
      <c r="L118" s="11"/>
      <c r="M118" s="15"/>
      <c r="N118" s="18"/>
      <c r="O118" s="15"/>
      <c r="P118" s="34"/>
      <c r="Q118" s="9"/>
      <c r="R118" s="12"/>
      <c r="S118" s="18"/>
      <c r="T118" s="12"/>
      <c r="U118" s="12"/>
      <c r="V118" s="12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9"/>
      <c r="AJ118" s="11"/>
    </row>
    <row r="119" spans="11:36">
      <c r="K119" s="15"/>
      <c r="L119" s="11"/>
      <c r="M119" s="15"/>
      <c r="N119" s="18"/>
      <c r="O119" s="15"/>
      <c r="P119" s="34"/>
      <c r="Q119" s="9"/>
      <c r="R119" s="12"/>
      <c r="S119" s="18"/>
      <c r="T119" s="12"/>
      <c r="U119" s="12"/>
      <c r="V119" s="12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9"/>
      <c r="AJ119" s="11"/>
    </row>
    <row r="120" spans="11:36">
      <c r="K120" s="15"/>
      <c r="L120" s="11"/>
      <c r="M120" s="15"/>
      <c r="N120" s="18"/>
      <c r="O120" s="15"/>
      <c r="P120" s="34"/>
      <c r="Q120" s="9"/>
      <c r="R120" s="12"/>
      <c r="S120" s="18"/>
      <c r="T120" s="12"/>
      <c r="U120" s="12"/>
      <c r="V120" s="12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9"/>
      <c r="AJ120" s="11"/>
    </row>
    <row r="121" spans="11:36">
      <c r="K121" s="15"/>
      <c r="L121" s="11"/>
      <c r="M121" s="15"/>
      <c r="N121" s="18"/>
      <c r="O121" s="15"/>
      <c r="P121" s="34"/>
      <c r="Q121" s="9"/>
      <c r="R121" s="12"/>
      <c r="S121" s="18"/>
      <c r="T121" s="12"/>
      <c r="U121" s="12"/>
      <c r="V121" s="12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9"/>
      <c r="AJ121" s="11"/>
    </row>
    <row r="122" spans="11:36">
      <c r="K122" s="15"/>
      <c r="L122" s="11"/>
      <c r="M122" s="15"/>
      <c r="N122" s="18"/>
      <c r="O122" s="15"/>
      <c r="P122" s="34"/>
      <c r="Q122" s="9"/>
      <c r="R122" s="12"/>
      <c r="S122" s="18"/>
      <c r="T122" s="12"/>
      <c r="U122" s="12"/>
      <c r="V122" s="12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9"/>
      <c r="AJ122" s="11"/>
    </row>
    <row r="123" spans="11:36">
      <c r="K123" s="15"/>
      <c r="L123" s="11"/>
      <c r="M123" s="15"/>
      <c r="N123" s="18"/>
      <c r="O123" s="15"/>
      <c r="P123" s="34"/>
      <c r="Q123" s="9"/>
      <c r="R123" s="12"/>
      <c r="S123" s="18"/>
      <c r="T123" s="12"/>
      <c r="U123" s="12"/>
      <c r="V123" s="12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9"/>
      <c r="AJ123" s="11"/>
    </row>
    <row r="124" spans="11:36">
      <c r="K124" s="15"/>
      <c r="L124" s="11"/>
      <c r="M124" s="15"/>
      <c r="N124" s="18"/>
      <c r="O124" s="15"/>
      <c r="P124" s="34"/>
      <c r="Q124" s="9"/>
      <c r="R124" s="12"/>
      <c r="S124" s="18"/>
      <c r="T124" s="12"/>
      <c r="U124" s="12"/>
      <c r="V124" s="12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9"/>
      <c r="AJ124" s="11"/>
    </row>
    <row r="125" spans="11:36">
      <c r="K125" s="15"/>
      <c r="L125" s="11"/>
      <c r="M125" s="15"/>
      <c r="N125" s="18"/>
      <c r="O125" s="15"/>
      <c r="P125" s="34"/>
      <c r="Q125" s="9"/>
      <c r="R125" s="12"/>
      <c r="S125" s="18"/>
      <c r="T125" s="12"/>
      <c r="U125" s="12"/>
      <c r="V125" s="12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9"/>
      <c r="AJ125" s="11"/>
    </row>
    <row r="126" spans="11:36">
      <c r="K126" s="15"/>
      <c r="L126" s="11"/>
      <c r="M126" s="15"/>
      <c r="N126" s="18"/>
      <c r="O126" s="15"/>
      <c r="P126" s="34"/>
      <c r="Q126" s="9"/>
      <c r="R126" s="12"/>
      <c r="S126" s="18"/>
      <c r="T126" s="12"/>
      <c r="U126" s="12"/>
      <c r="V126" s="12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9"/>
      <c r="AJ126" s="11"/>
    </row>
    <row r="127" spans="11:36">
      <c r="K127" s="15"/>
      <c r="L127" s="11"/>
      <c r="M127" s="15"/>
      <c r="N127" s="18"/>
      <c r="O127" s="15"/>
      <c r="P127" s="34"/>
      <c r="Q127" s="9"/>
      <c r="R127" s="12"/>
      <c r="S127" s="18"/>
      <c r="T127" s="12"/>
      <c r="U127" s="12"/>
      <c r="V127" s="12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9"/>
      <c r="AJ127" s="11"/>
    </row>
    <row r="128" spans="11:36">
      <c r="K128" s="15"/>
      <c r="L128" s="11"/>
      <c r="M128" s="15"/>
      <c r="N128" s="18"/>
      <c r="O128" s="15"/>
      <c r="P128" s="34"/>
      <c r="Q128" s="9"/>
      <c r="R128" s="12"/>
      <c r="S128" s="18"/>
      <c r="T128" s="12"/>
      <c r="U128" s="12"/>
      <c r="V128" s="12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9"/>
      <c r="AJ128" s="11"/>
    </row>
    <row r="129" spans="11:36">
      <c r="K129" s="15"/>
      <c r="L129" s="11"/>
      <c r="M129" s="15"/>
      <c r="N129" s="18"/>
      <c r="O129" s="15"/>
      <c r="P129" s="34"/>
      <c r="Q129" s="9"/>
      <c r="R129" s="12"/>
      <c r="S129" s="18"/>
      <c r="T129" s="12"/>
      <c r="U129" s="12"/>
      <c r="V129" s="12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9"/>
      <c r="AJ129" s="11"/>
    </row>
    <row r="130" spans="11:36">
      <c r="K130" s="15"/>
      <c r="L130" s="11"/>
      <c r="M130" s="15"/>
      <c r="N130" s="18"/>
      <c r="O130" s="15"/>
      <c r="P130" s="34"/>
      <c r="Q130" s="9"/>
      <c r="R130" s="12"/>
      <c r="S130" s="18"/>
      <c r="T130" s="12"/>
      <c r="U130" s="12"/>
      <c r="V130" s="12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9"/>
      <c r="AJ130" s="11"/>
    </row>
    <row r="131" spans="11:36">
      <c r="K131" s="15"/>
      <c r="L131" s="11"/>
      <c r="M131" s="15"/>
      <c r="N131" s="18"/>
      <c r="O131" s="15"/>
      <c r="P131" s="34"/>
      <c r="Q131" s="9"/>
      <c r="R131" s="12"/>
      <c r="S131" s="18"/>
      <c r="T131" s="12"/>
      <c r="U131" s="12"/>
      <c r="V131" s="12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9"/>
      <c r="AJ131" s="11"/>
    </row>
    <row r="132" spans="11:36">
      <c r="K132" s="15"/>
      <c r="L132" s="11"/>
      <c r="M132" s="15"/>
      <c r="N132" s="18"/>
      <c r="O132" s="15"/>
      <c r="P132" s="34"/>
      <c r="Q132" s="9"/>
      <c r="R132" s="12"/>
      <c r="S132" s="18"/>
      <c r="T132" s="12"/>
      <c r="U132" s="12"/>
      <c r="V132" s="12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9"/>
      <c r="AJ132" s="11"/>
    </row>
    <row r="133" spans="11:36">
      <c r="K133" s="15"/>
      <c r="L133" s="11"/>
      <c r="M133" s="15"/>
      <c r="N133" s="18"/>
      <c r="O133" s="15"/>
      <c r="P133" s="34"/>
      <c r="Q133" s="9"/>
      <c r="R133" s="12"/>
      <c r="S133" s="18"/>
      <c r="T133" s="12"/>
      <c r="U133" s="12"/>
      <c r="V133" s="12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9"/>
      <c r="AJ133" s="11"/>
    </row>
    <row r="134" spans="11:36">
      <c r="K134" s="15"/>
      <c r="L134" s="11"/>
      <c r="M134" s="15"/>
      <c r="N134" s="18"/>
      <c r="O134" s="15"/>
      <c r="P134" s="34"/>
      <c r="Q134" s="9"/>
      <c r="R134" s="12"/>
      <c r="S134" s="18"/>
      <c r="T134" s="12"/>
      <c r="U134" s="12"/>
      <c r="V134" s="12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9"/>
      <c r="AJ134" s="11"/>
    </row>
    <row r="135" spans="11:36">
      <c r="K135" s="15"/>
      <c r="L135" s="11"/>
      <c r="M135" s="15"/>
      <c r="N135" s="18"/>
      <c r="O135" s="15"/>
      <c r="P135" s="34"/>
      <c r="Q135" s="9"/>
      <c r="R135" s="12"/>
      <c r="S135" s="18"/>
      <c r="T135" s="12"/>
      <c r="U135" s="12"/>
      <c r="V135" s="12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9"/>
      <c r="AJ135" s="11"/>
    </row>
    <row r="136" spans="11:36">
      <c r="K136" s="15"/>
      <c r="L136" s="11"/>
      <c r="M136" s="15"/>
      <c r="N136" s="18"/>
      <c r="O136" s="15"/>
      <c r="P136" s="34"/>
      <c r="Q136" s="9"/>
      <c r="R136" s="12"/>
      <c r="S136" s="18"/>
      <c r="T136" s="12"/>
      <c r="U136" s="12"/>
      <c r="V136" s="12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9"/>
      <c r="AJ136" s="11"/>
    </row>
    <row r="137" spans="11:36">
      <c r="K137" s="15"/>
      <c r="L137" s="11"/>
      <c r="M137" s="15"/>
      <c r="N137" s="18"/>
      <c r="O137" s="15"/>
      <c r="P137" s="34"/>
      <c r="Q137" s="9"/>
      <c r="R137" s="12"/>
      <c r="S137" s="18"/>
      <c r="T137" s="12"/>
      <c r="U137" s="12"/>
      <c r="V137" s="12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9"/>
      <c r="AJ137" s="11"/>
    </row>
    <row r="138" spans="11:36">
      <c r="K138" s="15"/>
      <c r="L138" s="11"/>
      <c r="M138" s="15"/>
      <c r="N138" s="18"/>
      <c r="O138" s="15"/>
      <c r="P138" s="34"/>
      <c r="Q138" s="9"/>
      <c r="R138" s="12"/>
      <c r="S138" s="18"/>
      <c r="T138" s="12"/>
      <c r="U138" s="12"/>
      <c r="V138" s="12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9"/>
      <c r="AJ138" s="11"/>
    </row>
    <row r="139" spans="11:36">
      <c r="K139" s="15"/>
      <c r="L139" s="11"/>
      <c r="M139" s="15"/>
      <c r="N139" s="18"/>
      <c r="O139" s="15"/>
      <c r="P139" s="34"/>
      <c r="Q139" s="9"/>
      <c r="R139" s="12"/>
      <c r="S139" s="18"/>
      <c r="T139" s="12"/>
      <c r="U139" s="12"/>
      <c r="V139" s="12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9"/>
      <c r="AJ139" s="11"/>
    </row>
    <row r="140" spans="11:36">
      <c r="K140" s="15"/>
      <c r="L140" s="11"/>
      <c r="M140" s="15"/>
      <c r="N140" s="18"/>
      <c r="O140" s="15"/>
      <c r="P140" s="34"/>
      <c r="Q140" s="9"/>
      <c r="R140" s="12"/>
      <c r="S140" s="18"/>
      <c r="T140" s="12"/>
      <c r="U140" s="12"/>
      <c r="V140" s="12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9"/>
      <c r="AJ140" s="11"/>
    </row>
    <row r="141" spans="11:36">
      <c r="K141" s="15"/>
      <c r="L141" s="11"/>
      <c r="M141" s="15"/>
      <c r="N141" s="18"/>
      <c r="O141" s="15"/>
      <c r="P141" s="34"/>
      <c r="Q141" s="9"/>
      <c r="R141" s="12"/>
      <c r="S141" s="18"/>
      <c r="T141" s="12"/>
      <c r="U141" s="12"/>
      <c r="V141" s="12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9"/>
      <c r="AJ141" s="11"/>
    </row>
    <row r="142" spans="11:36">
      <c r="K142" s="15"/>
      <c r="L142" s="11"/>
      <c r="M142" s="15"/>
      <c r="N142" s="18"/>
      <c r="O142" s="15"/>
      <c r="P142" s="34"/>
      <c r="Q142" s="9"/>
      <c r="R142" s="12"/>
      <c r="S142" s="18"/>
      <c r="T142" s="12"/>
      <c r="U142" s="12"/>
      <c r="V142" s="12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9"/>
      <c r="AJ142" s="11"/>
    </row>
    <row r="143" spans="11:36">
      <c r="K143" s="15"/>
      <c r="L143" s="11"/>
      <c r="M143" s="15"/>
      <c r="N143" s="18"/>
      <c r="O143" s="15"/>
      <c r="P143" s="34"/>
      <c r="Q143" s="18"/>
      <c r="R143" s="12"/>
      <c r="S143" s="18"/>
      <c r="T143" s="11"/>
      <c r="U143" s="11"/>
      <c r="V143" s="11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9"/>
      <c r="AJ143" s="11"/>
    </row>
    <row r="144" spans="11:36">
      <c r="K144" s="15"/>
      <c r="L144" s="11"/>
      <c r="M144" s="15"/>
      <c r="N144" s="18"/>
      <c r="O144" s="15"/>
      <c r="P144" s="34"/>
      <c r="Q144" s="18"/>
      <c r="R144" s="12"/>
      <c r="S144" s="18"/>
      <c r="T144" s="11"/>
      <c r="U144" s="11"/>
      <c r="V144" s="11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9"/>
      <c r="AJ144" s="11"/>
    </row>
    <row r="145" spans="11:36">
      <c r="K145" s="15"/>
      <c r="L145" s="11"/>
      <c r="M145" s="15"/>
      <c r="N145" s="18"/>
      <c r="O145" s="15"/>
      <c r="P145" s="34"/>
      <c r="Q145" s="18"/>
      <c r="R145" s="12"/>
      <c r="S145" s="18"/>
      <c r="T145" s="11"/>
      <c r="U145" s="11"/>
      <c r="V145" s="11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9"/>
      <c r="AJ145" s="11"/>
    </row>
    <row r="146" spans="11:36">
      <c r="K146" s="15"/>
      <c r="L146" s="11"/>
      <c r="M146" s="15"/>
      <c r="N146" s="9"/>
      <c r="O146" s="15"/>
      <c r="P146" s="34"/>
      <c r="Q146" s="18"/>
      <c r="R146" s="12"/>
      <c r="S146" s="18"/>
      <c r="T146" s="11"/>
      <c r="U146" s="11"/>
      <c r="V146" s="11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9"/>
      <c r="AJ146" s="11"/>
    </row>
    <row r="147" spans="11:36">
      <c r="K147" s="15"/>
      <c r="L147" s="11"/>
      <c r="M147" s="15"/>
      <c r="N147" s="18"/>
      <c r="O147" s="15"/>
      <c r="P147" s="34"/>
      <c r="Q147" s="18"/>
      <c r="R147" s="12"/>
      <c r="S147" s="18"/>
      <c r="T147" s="11"/>
      <c r="U147" s="11"/>
      <c r="V147" s="11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9"/>
      <c r="AJ147" s="11"/>
    </row>
    <row r="148" spans="11:36">
      <c r="K148" s="15"/>
      <c r="L148" s="11"/>
      <c r="M148" s="15"/>
      <c r="N148" s="18"/>
      <c r="O148" s="15"/>
      <c r="P148" s="34"/>
      <c r="Q148" s="18"/>
      <c r="R148" s="12"/>
      <c r="S148" s="18"/>
      <c r="T148" s="11"/>
      <c r="U148" s="11"/>
      <c r="V148" s="11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9"/>
      <c r="AJ148" s="11"/>
    </row>
    <row r="149" spans="11:36">
      <c r="K149" s="15"/>
      <c r="L149" s="11"/>
      <c r="M149" s="15"/>
      <c r="N149" s="18"/>
      <c r="O149" s="15"/>
      <c r="P149" s="34"/>
      <c r="Q149" s="18"/>
      <c r="R149" s="12"/>
      <c r="S149" s="18"/>
      <c r="T149" s="11"/>
      <c r="U149" s="11"/>
      <c r="V149" s="11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9"/>
      <c r="AJ149" s="11"/>
    </row>
    <row r="150" spans="11:36">
      <c r="K150" s="15"/>
      <c r="L150" s="11"/>
      <c r="M150" s="15"/>
      <c r="N150" s="18"/>
      <c r="O150" s="15"/>
      <c r="P150" s="34"/>
      <c r="Q150" s="9"/>
      <c r="R150" s="12"/>
      <c r="S150" s="18"/>
      <c r="T150" s="12"/>
      <c r="U150" s="12"/>
      <c r="V150" s="12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9"/>
      <c r="AJ150" s="11"/>
    </row>
    <row r="151" spans="11:36">
      <c r="K151" s="15"/>
      <c r="L151" s="11"/>
      <c r="M151" s="15"/>
      <c r="N151" s="18"/>
      <c r="O151" s="15"/>
      <c r="P151" s="34"/>
      <c r="Q151" s="9"/>
      <c r="R151" s="12"/>
      <c r="S151" s="18"/>
      <c r="T151" s="12"/>
      <c r="U151" s="12"/>
      <c r="V151" s="12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9"/>
      <c r="AJ151" s="11"/>
    </row>
    <row r="152" spans="11:36">
      <c r="K152" s="15"/>
      <c r="L152" s="11"/>
      <c r="M152" s="15"/>
      <c r="N152" s="18"/>
      <c r="O152" s="15"/>
      <c r="P152" s="34"/>
      <c r="Q152" s="9"/>
      <c r="R152" s="12"/>
      <c r="S152" s="18"/>
      <c r="T152" s="12"/>
      <c r="U152" s="12"/>
      <c r="V152" s="12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9"/>
      <c r="AJ152" s="11"/>
    </row>
    <row r="153" spans="11:36">
      <c r="K153" s="15"/>
      <c r="L153" s="11"/>
      <c r="M153" s="15"/>
      <c r="N153" s="18"/>
      <c r="O153" s="15"/>
      <c r="P153" s="34"/>
      <c r="Q153" s="9"/>
      <c r="R153" s="12"/>
      <c r="S153" s="18"/>
      <c r="T153" s="12"/>
      <c r="U153" s="12"/>
      <c r="V153" s="12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9"/>
      <c r="AJ153" s="11"/>
    </row>
    <row r="154" spans="11:36">
      <c r="K154" s="15"/>
      <c r="L154" s="11"/>
      <c r="M154" s="15"/>
      <c r="N154" s="18"/>
      <c r="O154" s="15"/>
      <c r="P154" s="34"/>
      <c r="Q154" s="9"/>
      <c r="R154" s="12"/>
      <c r="S154" s="18"/>
      <c r="T154" s="12"/>
      <c r="U154" s="12"/>
      <c r="V154" s="12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9"/>
      <c r="AJ154" s="11"/>
    </row>
    <row r="155" spans="11:36">
      <c r="K155" s="15"/>
      <c r="L155" s="11"/>
      <c r="M155" s="15"/>
      <c r="N155" s="18"/>
      <c r="O155" s="15"/>
      <c r="P155" s="34"/>
      <c r="Q155" s="9"/>
      <c r="R155" s="12"/>
      <c r="S155" s="18"/>
      <c r="T155" s="12"/>
      <c r="U155" s="12"/>
      <c r="V155" s="12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9"/>
      <c r="AJ155" s="11"/>
    </row>
    <row r="156" spans="11:36">
      <c r="K156" s="15"/>
      <c r="L156" s="11"/>
      <c r="M156" s="15"/>
      <c r="N156" s="18"/>
      <c r="O156" s="15"/>
      <c r="P156" s="34"/>
      <c r="Q156" s="9"/>
      <c r="R156" s="12"/>
      <c r="S156" s="18"/>
      <c r="T156" s="12"/>
      <c r="U156" s="12"/>
      <c r="V156" s="12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9"/>
      <c r="AJ156" s="11"/>
    </row>
    <row r="157" spans="11:36">
      <c r="K157" s="15"/>
      <c r="L157" s="11"/>
      <c r="M157" s="15"/>
      <c r="N157" s="9"/>
      <c r="O157" s="15"/>
      <c r="P157" s="34"/>
      <c r="Q157" s="9"/>
      <c r="R157" s="12"/>
      <c r="S157" s="18"/>
      <c r="T157" s="12"/>
      <c r="U157" s="12"/>
      <c r="V157" s="12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9"/>
      <c r="AJ157" s="11"/>
    </row>
    <row r="158" spans="11:36">
      <c r="K158" s="15"/>
      <c r="L158" s="11"/>
      <c r="M158" s="15"/>
      <c r="N158" s="9"/>
      <c r="O158" s="15"/>
      <c r="P158" s="34"/>
      <c r="Q158" s="9"/>
      <c r="R158" s="12"/>
      <c r="S158" s="18"/>
      <c r="T158" s="12"/>
      <c r="U158" s="12"/>
      <c r="V158" s="12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9"/>
      <c r="AJ158" s="11"/>
    </row>
    <row r="159" spans="11:36">
      <c r="K159" s="15"/>
      <c r="L159" s="11"/>
      <c r="M159" s="15"/>
      <c r="N159" s="9"/>
      <c r="O159" s="15"/>
      <c r="P159" s="34"/>
      <c r="Q159" s="9"/>
      <c r="R159" s="12"/>
      <c r="S159" s="18"/>
      <c r="T159" s="12"/>
      <c r="U159" s="12"/>
      <c r="V159" s="12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9"/>
      <c r="AJ159" s="11"/>
    </row>
    <row r="160" spans="11:36">
      <c r="K160" s="15"/>
      <c r="L160" s="11"/>
      <c r="M160" s="15"/>
      <c r="N160" s="9"/>
      <c r="O160" s="15"/>
      <c r="P160" s="34"/>
      <c r="Q160" s="9"/>
      <c r="R160" s="12"/>
      <c r="S160" s="18"/>
      <c r="T160" s="12"/>
      <c r="U160" s="12"/>
      <c r="V160" s="12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9"/>
      <c r="AJ160" s="11"/>
    </row>
    <row r="161" spans="9:36">
      <c r="K161" s="15"/>
      <c r="L161" s="11"/>
      <c r="M161" s="15"/>
      <c r="N161" s="9"/>
      <c r="O161" s="15"/>
      <c r="P161" s="34"/>
      <c r="Q161" s="9"/>
      <c r="R161" s="12"/>
      <c r="S161" s="18"/>
      <c r="T161" s="12"/>
      <c r="U161" s="12"/>
      <c r="V161" s="12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9"/>
      <c r="AJ161" s="11"/>
    </row>
    <row r="162" spans="9:36">
      <c r="K162" s="15"/>
      <c r="L162" s="11"/>
      <c r="M162" s="15"/>
      <c r="N162" s="15"/>
      <c r="O162" s="15"/>
      <c r="P162" s="34"/>
      <c r="Q162" s="9"/>
      <c r="R162" s="12"/>
      <c r="S162" s="18"/>
      <c r="T162" s="12"/>
      <c r="U162" s="12"/>
      <c r="V162" s="12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9"/>
      <c r="AJ162" s="11"/>
    </row>
    <row r="163" spans="9:36">
      <c r="K163" s="15"/>
      <c r="L163" s="11"/>
      <c r="M163" s="15"/>
      <c r="N163" s="15"/>
      <c r="O163" s="15"/>
      <c r="P163" s="34"/>
      <c r="Q163" s="9"/>
      <c r="R163" s="12"/>
      <c r="S163" s="18"/>
      <c r="T163" s="12"/>
      <c r="U163" s="12"/>
      <c r="V163" s="12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9"/>
      <c r="AJ163" s="11"/>
    </row>
    <row r="164" spans="9:36">
      <c r="K164" s="15"/>
      <c r="L164" s="11"/>
      <c r="M164" s="15"/>
      <c r="N164" s="15"/>
      <c r="O164" s="15"/>
      <c r="P164" s="34"/>
      <c r="Q164" s="9"/>
      <c r="R164" s="12"/>
      <c r="S164" s="18"/>
      <c r="T164" s="12"/>
      <c r="U164" s="12"/>
      <c r="V164" s="12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9"/>
      <c r="AJ164" s="11"/>
    </row>
    <row r="165" spans="9:36">
      <c r="K165" s="15"/>
      <c r="L165" s="11"/>
      <c r="M165" s="15"/>
      <c r="N165" s="15"/>
      <c r="O165" s="15"/>
      <c r="P165" s="34"/>
      <c r="Q165" s="9"/>
      <c r="R165" s="12"/>
      <c r="S165" s="18"/>
      <c r="T165" s="12"/>
      <c r="U165" s="12"/>
      <c r="V165" s="12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9"/>
      <c r="AJ165" s="11"/>
    </row>
    <row r="166" spans="9:36">
      <c r="K166" s="15"/>
      <c r="L166" s="11"/>
      <c r="M166" s="15"/>
      <c r="N166" s="15"/>
      <c r="O166" s="15"/>
      <c r="P166" s="34"/>
      <c r="Q166" s="9"/>
      <c r="R166" s="12"/>
      <c r="S166" s="18"/>
      <c r="T166" s="12"/>
      <c r="U166" s="12"/>
      <c r="V166" s="12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9"/>
      <c r="AJ166" s="11"/>
    </row>
    <row r="167" spans="9:36">
      <c r="K167" s="15"/>
      <c r="L167" s="11"/>
      <c r="M167" s="15"/>
      <c r="N167" s="15"/>
      <c r="O167" s="15"/>
      <c r="P167" s="34"/>
      <c r="Q167" s="9"/>
      <c r="R167" s="12"/>
      <c r="S167" s="18"/>
      <c r="T167" s="12"/>
      <c r="U167" s="12"/>
      <c r="V167" s="12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9"/>
      <c r="AJ167" s="11"/>
    </row>
    <row r="168" spans="9:36">
      <c r="K168" s="15"/>
      <c r="L168" s="11"/>
      <c r="M168" s="15"/>
      <c r="N168" s="15"/>
      <c r="O168" s="15"/>
      <c r="P168" s="34"/>
      <c r="Q168" s="9"/>
      <c r="R168" s="12"/>
      <c r="S168" s="18"/>
      <c r="T168" s="12"/>
      <c r="U168" s="12"/>
      <c r="V168" s="12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9"/>
      <c r="AJ168" s="11"/>
    </row>
    <row r="169" spans="9:36">
      <c r="K169" s="15"/>
      <c r="L169" s="11"/>
      <c r="M169" s="15"/>
      <c r="N169" s="15"/>
      <c r="O169" s="15"/>
      <c r="P169" s="34"/>
      <c r="Q169" s="9"/>
      <c r="R169" s="12"/>
      <c r="S169" s="18"/>
      <c r="T169" s="12"/>
      <c r="U169" s="12"/>
      <c r="V169" s="12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9"/>
      <c r="AJ169" s="11"/>
    </row>
    <row r="170" spans="9:36">
      <c r="K170" s="15"/>
      <c r="L170" s="11"/>
      <c r="M170" s="15"/>
      <c r="N170" s="15"/>
      <c r="O170" s="15"/>
      <c r="P170" s="34"/>
      <c r="Q170" s="9"/>
      <c r="R170" s="12"/>
      <c r="S170" s="18"/>
      <c r="T170" s="12"/>
      <c r="U170" s="12"/>
      <c r="V170" s="12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9"/>
      <c r="AJ170" s="11"/>
    </row>
    <row r="171" spans="9:36">
      <c r="K171" s="15"/>
      <c r="L171" s="11"/>
      <c r="M171" s="15"/>
      <c r="N171" s="15"/>
      <c r="O171" s="15"/>
      <c r="P171" s="34"/>
      <c r="Q171" s="9"/>
      <c r="R171" s="12"/>
      <c r="S171" s="18"/>
      <c r="T171" s="12"/>
      <c r="U171" s="12"/>
      <c r="V171" s="12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9"/>
      <c r="AJ171" s="11"/>
    </row>
    <row r="172" spans="9:36">
      <c r="K172" s="15"/>
      <c r="L172" s="11"/>
      <c r="M172" s="15"/>
      <c r="N172" s="15"/>
      <c r="O172" s="15"/>
      <c r="P172" s="34"/>
      <c r="Q172" s="9"/>
      <c r="R172" s="12"/>
      <c r="S172" s="18"/>
      <c r="T172" s="12"/>
      <c r="U172" s="12"/>
      <c r="V172" s="12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9"/>
      <c r="AJ172" s="11"/>
    </row>
    <row r="173" spans="9:36">
      <c r="K173" s="15"/>
      <c r="L173" s="11"/>
      <c r="M173" s="15"/>
      <c r="N173" s="15"/>
      <c r="O173" s="15"/>
      <c r="P173" s="34"/>
      <c r="Q173" s="9"/>
      <c r="R173" s="12"/>
      <c r="S173" s="18"/>
      <c r="T173" s="12"/>
      <c r="U173" s="12"/>
      <c r="V173" s="12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9"/>
      <c r="AJ173" s="11"/>
    </row>
    <row r="174" spans="9:36">
      <c r="K174" s="15"/>
      <c r="L174" s="11"/>
      <c r="M174" s="15"/>
      <c r="N174" s="15"/>
      <c r="O174" s="15"/>
      <c r="P174" s="34"/>
      <c r="Q174" s="9"/>
      <c r="R174" s="12"/>
      <c r="S174" s="18"/>
      <c r="T174" s="12"/>
      <c r="U174" s="12"/>
      <c r="V174" s="12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9"/>
      <c r="AJ174" s="11"/>
    </row>
    <row r="175" spans="9:36">
      <c r="K175" s="15"/>
      <c r="L175" s="11"/>
      <c r="M175" s="15"/>
      <c r="N175" s="15"/>
      <c r="O175" s="15"/>
      <c r="P175" s="34"/>
      <c r="Q175" s="9"/>
      <c r="R175" s="12"/>
      <c r="S175" s="18"/>
      <c r="T175" s="12"/>
      <c r="U175" s="12"/>
      <c r="V175" s="12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9"/>
      <c r="AJ175" s="11"/>
    </row>
    <row r="176" spans="9:36">
      <c r="I176" s="17"/>
      <c r="K176" s="15"/>
      <c r="L176" s="11"/>
      <c r="M176" s="15"/>
      <c r="N176" s="15"/>
      <c r="O176" s="15"/>
      <c r="P176" s="34"/>
      <c r="Q176" s="9"/>
      <c r="R176" s="12"/>
      <c r="S176" s="18"/>
      <c r="T176" s="12"/>
      <c r="U176" s="12"/>
      <c r="V176" s="12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9"/>
      <c r="AJ176" s="11"/>
    </row>
    <row r="177" spans="9:36">
      <c r="I177" s="13"/>
      <c r="K177" s="15"/>
      <c r="L177" s="11"/>
      <c r="M177" s="15"/>
      <c r="N177" s="15"/>
      <c r="O177" s="15"/>
      <c r="P177" s="34"/>
      <c r="Q177" s="9"/>
      <c r="R177" s="12"/>
      <c r="S177" s="18"/>
      <c r="T177" s="12"/>
      <c r="U177" s="12"/>
      <c r="V177" s="12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9"/>
      <c r="AJ177" s="15"/>
    </row>
    <row r="178" spans="9:36">
      <c r="K178" s="15"/>
      <c r="L178" s="11"/>
      <c r="M178" s="15"/>
      <c r="N178" s="15"/>
      <c r="O178" s="15"/>
      <c r="P178" s="34"/>
      <c r="Q178" s="9"/>
      <c r="R178" s="12"/>
      <c r="S178" s="18"/>
      <c r="T178" s="12"/>
      <c r="U178" s="12"/>
      <c r="V178" s="12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9"/>
      <c r="AJ178" s="15"/>
    </row>
    <row r="179" spans="9:36">
      <c r="K179" s="15"/>
      <c r="L179" s="11"/>
      <c r="M179" s="15"/>
      <c r="N179" s="15"/>
      <c r="O179" s="15"/>
      <c r="P179" s="34"/>
      <c r="Q179" s="9"/>
      <c r="R179" s="12"/>
      <c r="S179" s="18"/>
      <c r="T179" s="12"/>
      <c r="U179" s="12"/>
      <c r="V179" s="12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9"/>
      <c r="AJ179" s="15"/>
    </row>
    <row r="180" spans="9:36">
      <c r="K180" s="15"/>
      <c r="L180" s="11"/>
      <c r="M180" s="15"/>
      <c r="N180" s="15"/>
      <c r="O180" s="15"/>
      <c r="P180" s="34"/>
      <c r="Q180" s="9"/>
      <c r="R180" s="12"/>
      <c r="S180" s="18"/>
      <c r="T180" s="12"/>
      <c r="U180" s="12"/>
      <c r="V180" s="12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9"/>
      <c r="AJ180" s="15"/>
    </row>
    <row r="181" spans="9:36">
      <c r="K181" s="15"/>
      <c r="L181" s="11"/>
      <c r="M181" s="15"/>
      <c r="N181" s="15"/>
      <c r="O181" s="15"/>
      <c r="P181" s="34"/>
      <c r="Q181" s="9"/>
      <c r="R181" s="12"/>
      <c r="S181" s="18"/>
      <c r="T181" s="12"/>
      <c r="U181" s="12"/>
      <c r="V181" s="12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9"/>
      <c r="AJ181" s="15"/>
    </row>
    <row r="182" spans="9:36">
      <c r="K182" s="15"/>
      <c r="L182" s="11"/>
      <c r="M182" s="15"/>
      <c r="N182" s="15"/>
      <c r="O182" s="15"/>
      <c r="P182" s="34"/>
      <c r="Q182" s="9"/>
      <c r="R182" s="12"/>
      <c r="S182" s="18"/>
      <c r="T182" s="12"/>
      <c r="U182" s="12"/>
      <c r="V182" s="12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9"/>
      <c r="AJ182" s="15"/>
    </row>
    <row r="183" spans="9:36">
      <c r="K183" s="15"/>
      <c r="L183" s="11"/>
      <c r="M183" s="15"/>
      <c r="N183" s="15"/>
      <c r="O183" s="15"/>
      <c r="P183" s="34"/>
      <c r="Q183" s="9"/>
      <c r="R183" s="12"/>
      <c r="S183" s="18"/>
      <c r="T183" s="12"/>
      <c r="U183" s="12"/>
      <c r="V183" s="12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9"/>
      <c r="AJ183" s="15"/>
    </row>
    <row r="184" spans="9:36">
      <c r="K184" s="15"/>
      <c r="L184" s="11"/>
      <c r="M184" s="15"/>
      <c r="N184" s="15"/>
      <c r="O184" s="15"/>
      <c r="P184" s="34"/>
      <c r="Q184" s="9"/>
      <c r="R184" s="12"/>
      <c r="S184" s="18"/>
      <c r="T184" s="12"/>
      <c r="U184" s="12"/>
      <c r="V184" s="12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9"/>
      <c r="AJ184" s="15"/>
    </row>
    <row r="185" spans="9:36">
      <c r="K185" s="15"/>
      <c r="L185" s="11"/>
      <c r="M185" s="15"/>
      <c r="N185" s="15"/>
      <c r="O185" s="15"/>
      <c r="P185" s="34"/>
      <c r="Q185" s="9"/>
      <c r="R185" s="12"/>
      <c r="S185" s="18"/>
      <c r="T185" s="12"/>
      <c r="U185" s="12"/>
      <c r="V185" s="12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9"/>
      <c r="AJ185" s="15"/>
    </row>
    <row r="186" spans="9:36">
      <c r="K186" s="15"/>
      <c r="L186" s="11"/>
      <c r="M186" s="15"/>
      <c r="N186" s="15"/>
      <c r="O186" s="15"/>
      <c r="P186" s="34"/>
      <c r="Q186" s="9"/>
      <c r="R186" s="12"/>
      <c r="S186" s="18"/>
      <c r="T186" s="12"/>
      <c r="U186" s="12"/>
      <c r="V186" s="12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9"/>
      <c r="AJ186" s="15"/>
    </row>
    <row r="187" spans="9:36">
      <c r="K187" s="15"/>
      <c r="L187" s="15"/>
      <c r="M187" s="15"/>
      <c r="N187" s="15"/>
      <c r="O187" s="15"/>
      <c r="P187" s="34"/>
      <c r="Q187" s="9"/>
      <c r="R187" s="12"/>
      <c r="S187" s="18"/>
      <c r="T187" s="12"/>
      <c r="U187" s="12"/>
      <c r="V187" s="12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</row>
    <row r="188" spans="9:36">
      <c r="K188" s="15"/>
      <c r="L188" s="15"/>
      <c r="M188" s="15"/>
      <c r="N188" s="15"/>
      <c r="O188" s="15"/>
      <c r="P188" s="34"/>
      <c r="Q188" s="9"/>
      <c r="R188" s="12"/>
      <c r="S188" s="18"/>
      <c r="T188" s="12"/>
      <c r="U188" s="12"/>
      <c r="V188" s="12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</row>
    <row r="189" spans="9:36">
      <c r="K189" s="15"/>
      <c r="L189" s="15"/>
      <c r="M189" s="15"/>
      <c r="N189" s="15"/>
      <c r="O189" s="15"/>
      <c r="P189" s="34"/>
      <c r="Q189" s="9"/>
      <c r="R189" s="12"/>
      <c r="S189" s="18"/>
      <c r="T189" s="12"/>
      <c r="U189" s="12"/>
      <c r="V189" s="12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</row>
    <row r="190" spans="9:36">
      <c r="K190" s="15"/>
      <c r="L190" s="15"/>
      <c r="M190" s="15"/>
      <c r="N190" s="15"/>
      <c r="O190" s="15"/>
      <c r="P190" s="34"/>
      <c r="Q190" s="9"/>
      <c r="R190" s="12"/>
      <c r="S190" s="18"/>
      <c r="T190" s="12"/>
      <c r="U190" s="12"/>
      <c r="V190" s="12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</row>
    <row r="191" spans="9:36">
      <c r="K191" s="15"/>
      <c r="L191" s="15"/>
      <c r="M191" s="15"/>
      <c r="N191" s="15"/>
      <c r="O191" s="15"/>
      <c r="P191" s="34"/>
      <c r="Q191" s="9"/>
      <c r="R191" s="12"/>
      <c r="S191" s="18"/>
      <c r="T191" s="12"/>
      <c r="U191" s="12"/>
      <c r="V191" s="12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</row>
    <row r="192" spans="9:36">
      <c r="K192" s="15"/>
      <c r="L192" s="15"/>
      <c r="M192" s="15"/>
      <c r="N192" s="15"/>
      <c r="O192" s="15"/>
      <c r="P192" s="34"/>
      <c r="Q192" s="9"/>
      <c r="R192" s="12"/>
      <c r="S192" s="18"/>
      <c r="T192" s="12"/>
      <c r="U192" s="12"/>
      <c r="V192" s="12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</row>
    <row r="193" spans="11:36">
      <c r="K193" s="15"/>
      <c r="L193" s="15"/>
      <c r="M193" s="15"/>
      <c r="N193" s="15"/>
      <c r="O193" s="15"/>
      <c r="P193" s="34"/>
      <c r="Q193" s="9"/>
      <c r="R193" s="12"/>
      <c r="S193" s="18"/>
      <c r="T193" s="12"/>
      <c r="U193" s="12"/>
      <c r="V193" s="12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</row>
    <row r="194" spans="11:36">
      <c r="K194" s="15"/>
      <c r="L194" s="15"/>
      <c r="M194" s="15"/>
      <c r="N194" s="15"/>
      <c r="O194" s="15"/>
      <c r="P194" s="34"/>
      <c r="Q194" s="9"/>
      <c r="R194" s="18"/>
      <c r="S194" s="18"/>
      <c r="T194" s="18"/>
      <c r="U194" s="18"/>
      <c r="V194" s="18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</row>
    <row r="195" spans="11:36">
      <c r="K195" s="15"/>
      <c r="L195" s="15"/>
      <c r="M195" s="15"/>
      <c r="N195" s="15"/>
      <c r="O195" s="15"/>
      <c r="P195" s="34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</row>
    <row r="196" spans="11:36">
      <c r="K196" s="15"/>
      <c r="L196" s="15"/>
      <c r="M196" s="15"/>
      <c r="N196" s="15"/>
      <c r="O196" s="15"/>
      <c r="P196" s="34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</row>
    <row r="197" spans="11:36">
      <c r="K197" s="15"/>
      <c r="L197" s="15"/>
      <c r="M197" s="15"/>
      <c r="N197" s="15"/>
      <c r="O197" s="15"/>
      <c r="P197" s="34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</row>
  </sheetData>
  <sortState xmlns:xlrd2="http://schemas.microsoft.com/office/spreadsheetml/2017/richdata2" ref="M9:CQ18">
    <sortCondition ref="N9" customList="Sunday,Monday,Tuesday,Wednesday,Thursday,Friday,Saturday"/>
  </sortState>
  <dataConsolidate/>
  <mergeCells count="21">
    <mergeCell ref="CD6:CR6"/>
    <mergeCell ref="CN7:CR7"/>
    <mergeCell ref="BO7:BS7"/>
    <mergeCell ref="BE7:BI7"/>
    <mergeCell ref="CI7:CM7"/>
    <mergeCell ref="BO6:CC6"/>
    <mergeCell ref="BT7:BX7"/>
    <mergeCell ref="CD7:CH7"/>
    <mergeCell ref="BY7:CC7"/>
    <mergeCell ref="V6:AJ6"/>
    <mergeCell ref="AP7:AT7"/>
    <mergeCell ref="AU7:AY7"/>
    <mergeCell ref="AZ6:BN6"/>
    <mergeCell ref="AK7:AO7"/>
    <mergeCell ref="AK6:AY6"/>
    <mergeCell ref="AZ7:BD7"/>
    <mergeCell ref="F65:J65"/>
    <mergeCell ref="V7:Z7"/>
    <mergeCell ref="AA7:AE7"/>
    <mergeCell ref="AF7:AJ7"/>
    <mergeCell ref="BJ7:BN7"/>
  </mergeCells>
  <phoneticPr fontId="0" type="noConversion"/>
  <hyperlinks>
    <hyperlink ref="D6" r:id="rId1" xr:uid="{00000000-0004-0000-0000-000000000000}"/>
    <hyperlink ref="D5" r:id="rId2" xr:uid="{00000000-0004-0000-0000-000001000000}"/>
    <hyperlink ref="D7" r:id="rId3" xr:uid="{00000000-0004-0000-0000-000002000000}"/>
    <hyperlink ref="D8" r:id="rId4" xr:uid="{00000000-0004-0000-0000-000003000000}"/>
  </hyperlinks>
  <pageMargins left="0.25" right="0.25" top="0.5" bottom="0.5" header="0.25" footer="0.25"/>
  <pageSetup scale="26" orientation="portrait" r:id="rId5"/>
  <headerFooter alignWithMargins="0">
    <oddFooter>&amp;L&amp;F&amp;R&amp;D   &amp;T</oddFooter>
  </headerFooter>
  <drawing r:id="rId6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B2:AK63"/>
  <sheetViews>
    <sheetView view="pageBreakPreview" topLeftCell="A4" zoomScaleNormal="100" zoomScaleSheetLayoutView="100" workbookViewId="0">
      <selection activeCell="N35" sqref="N35"/>
    </sheetView>
  </sheetViews>
  <sheetFormatPr defaultColWidth="9.140625" defaultRowHeight="12" customHeight="1"/>
  <cols>
    <col min="1" max="2" width="2.7109375" style="50" customWidth="1"/>
    <col min="3" max="6" width="2.7109375" style="90" customWidth="1"/>
    <col min="7" max="7" width="2.7109375" style="50" customWidth="1"/>
    <col min="8" max="8" width="9.140625" style="50" customWidth="1"/>
    <col min="9" max="9" width="7.28515625" style="50" customWidth="1"/>
    <col min="10" max="12" width="3.7109375" style="50" customWidth="1"/>
    <col min="13" max="13" width="1.28515625" style="50" customWidth="1"/>
    <col min="14" max="14" width="30.140625" style="50" customWidth="1"/>
    <col min="15" max="20" width="10.7109375" style="52" customWidth="1"/>
    <col min="21" max="21" width="1.85546875" style="52" customWidth="1"/>
    <col min="22" max="22" width="10.7109375" style="52" customWidth="1"/>
    <col min="23" max="23" width="1.85546875" style="52" customWidth="1"/>
    <col min="24" max="26" width="10.7109375" style="52" customWidth="1"/>
    <col min="27" max="27" width="5.7109375" style="54" customWidth="1"/>
    <col min="28" max="28" width="9.7109375" style="142" customWidth="1"/>
    <col min="29" max="29" width="9.7109375" style="143" customWidth="1"/>
    <col min="30" max="37" width="9.7109375" style="142" customWidth="1"/>
    <col min="38" max="16384" width="9.140625" style="50"/>
  </cols>
  <sheetData>
    <row r="2" spans="2:27" ht="12" customHeight="1">
      <c r="C2" s="90" t="s">
        <v>216</v>
      </c>
    </row>
    <row r="3" spans="2:27" ht="12" customHeight="1">
      <c r="B3" s="90" t="s">
        <v>216</v>
      </c>
      <c r="C3" s="90" t="s">
        <v>216</v>
      </c>
      <c r="D3" s="90" t="s">
        <v>216</v>
      </c>
      <c r="E3" s="90" t="s">
        <v>216</v>
      </c>
      <c r="F3" s="90" t="s">
        <v>216</v>
      </c>
      <c r="G3" s="90" t="s">
        <v>216</v>
      </c>
      <c r="H3" s="90" t="s">
        <v>216</v>
      </c>
      <c r="I3" s="90" t="s">
        <v>216</v>
      </c>
      <c r="J3" s="90" t="s">
        <v>216</v>
      </c>
      <c r="K3" s="90" t="s">
        <v>216</v>
      </c>
      <c r="L3" s="90" t="s">
        <v>216</v>
      </c>
    </row>
    <row r="4" spans="2:27" ht="12" customHeight="1">
      <c r="C4" s="90" t="s">
        <v>216</v>
      </c>
    </row>
    <row r="5" spans="2:27" ht="12" customHeight="1">
      <c r="C5" s="90" t="s">
        <v>216</v>
      </c>
    </row>
    <row r="6" spans="2:27" ht="12" customHeight="1">
      <c r="C6" s="90" t="s">
        <v>216</v>
      </c>
    </row>
    <row r="7" spans="2:27" ht="12" customHeight="1">
      <c r="C7" s="90" t="s">
        <v>216</v>
      </c>
    </row>
    <row r="8" spans="2:27" ht="12" customHeight="1">
      <c r="C8" s="90" t="s">
        <v>216</v>
      </c>
    </row>
    <row r="9" spans="2:27" ht="12" customHeight="1">
      <c r="C9" s="90" t="s">
        <v>216</v>
      </c>
      <c r="M9" s="48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50"/>
    </row>
    <row r="10" spans="2:27" ht="12" customHeight="1">
      <c r="C10" s="90" t="s">
        <v>216</v>
      </c>
      <c r="H10" s="49" t="s">
        <v>55</v>
      </c>
      <c r="I10" s="49" t="s">
        <v>56</v>
      </c>
      <c r="J10" s="49"/>
      <c r="K10" s="49"/>
      <c r="L10" s="49"/>
      <c r="M10" s="48"/>
      <c r="N10" s="46" t="s">
        <v>51</v>
      </c>
      <c r="O10" s="231" t="s">
        <v>26</v>
      </c>
      <c r="P10" s="231" t="s">
        <v>26</v>
      </c>
      <c r="Q10" s="231" t="s">
        <v>26</v>
      </c>
      <c r="R10" s="231" t="s">
        <v>26</v>
      </c>
      <c r="S10" s="231" t="s">
        <v>26</v>
      </c>
      <c r="T10" s="231" t="s">
        <v>26</v>
      </c>
      <c r="U10" s="231"/>
      <c r="V10" s="231" t="s">
        <v>26</v>
      </c>
      <c r="W10" s="231"/>
      <c r="X10" s="231" t="s">
        <v>26</v>
      </c>
      <c r="Y10" s="231" t="s">
        <v>26</v>
      </c>
      <c r="Z10" s="231" t="s">
        <v>26</v>
      </c>
      <c r="AA10" s="50"/>
    </row>
    <row r="11" spans="2:27" ht="12" customHeight="1">
      <c r="C11" s="90" t="s">
        <v>216</v>
      </c>
      <c r="H11" s="49" t="s">
        <v>57</v>
      </c>
      <c r="I11" s="49" t="s">
        <v>58</v>
      </c>
      <c r="J11" s="49"/>
      <c r="K11" s="49"/>
      <c r="L11" s="49"/>
      <c r="M11" s="48"/>
      <c r="N11" s="46" t="s">
        <v>52</v>
      </c>
      <c r="O11" s="231" t="e">
        <f>+#REF!</f>
        <v>#REF!</v>
      </c>
      <c r="P11" s="231" t="e">
        <f>+#REF!</f>
        <v>#REF!</v>
      </c>
      <c r="Q11" s="231" t="e">
        <f>+#REF!</f>
        <v>#REF!</v>
      </c>
      <c r="R11" s="231" t="e">
        <f>+#REF!</f>
        <v>#REF!</v>
      </c>
      <c r="S11" s="231" t="e">
        <f>+#REF!</f>
        <v>#REF!</v>
      </c>
      <c r="T11" s="136" t="e">
        <f>+#REF!-1</f>
        <v>#REF!</v>
      </c>
      <c r="U11" s="136"/>
      <c r="V11" s="136" t="e">
        <f>+#REF!-1</f>
        <v>#REF!</v>
      </c>
      <c r="W11" s="136"/>
      <c r="X11" s="136" t="e">
        <f>+#REF!-1</f>
        <v>#REF!</v>
      </c>
      <c r="Y11" s="136" t="e">
        <f>+#REF!-1</f>
        <v>#REF!</v>
      </c>
      <c r="Z11" s="136" t="e">
        <f>+#REF!-1</f>
        <v>#REF!</v>
      </c>
      <c r="AA11" s="50"/>
    </row>
    <row r="12" spans="2:27" ht="12" customHeight="1">
      <c r="C12" s="90" t="s">
        <v>216</v>
      </c>
      <c r="H12" s="49" t="s">
        <v>59</v>
      </c>
      <c r="I12" s="49" t="s">
        <v>60</v>
      </c>
      <c r="J12" s="49"/>
      <c r="K12" s="49"/>
      <c r="L12" s="49"/>
      <c r="M12" s="48"/>
      <c r="N12" s="46" t="s">
        <v>34</v>
      </c>
      <c r="O12" s="231" t="e">
        <f>#REF!</f>
        <v>#REF!</v>
      </c>
      <c r="P12" s="231" t="s">
        <v>149</v>
      </c>
      <c r="Q12" s="231" t="s">
        <v>283</v>
      </c>
      <c r="R12" s="231" t="s">
        <v>286</v>
      </c>
      <c r="S12" s="231" t="s">
        <v>287</v>
      </c>
      <c r="T12" s="231" t="e">
        <f>#REF!</f>
        <v>#REF!</v>
      </c>
      <c r="U12" s="231"/>
      <c r="V12" s="231" t="s">
        <v>149</v>
      </c>
      <c r="W12" s="231"/>
      <c r="X12" s="231" t="s">
        <v>283</v>
      </c>
      <c r="Y12" s="231" t="s">
        <v>286</v>
      </c>
      <c r="Z12" s="231" t="s">
        <v>287</v>
      </c>
      <c r="AA12" s="50"/>
    </row>
    <row r="13" spans="2:27" ht="12" customHeight="1">
      <c r="C13" s="90" t="s">
        <v>216</v>
      </c>
      <c r="H13" s="49" t="s">
        <v>61</v>
      </c>
      <c r="I13" s="49" t="s">
        <v>62</v>
      </c>
      <c r="J13" s="49"/>
      <c r="K13" s="49"/>
      <c r="L13" s="49"/>
      <c r="M13" s="48"/>
      <c r="N13" s="46" t="s">
        <v>50</v>
      </c>
      <c r="O13" s="231" t="s">
        <v>53</v>
      </c>
      <c r="P13" s="231" t="s">
        <v>54</v>
      </c>
      <c r="Q13" s="231" t="s">
        <v>54</v>
      </c>
      <c r="R13" s="231" t="s">
        <v>54</v>
      </c>
      <c r="S13" s="231" t="s">
        <v>54</v>
      </c>
      <c r="T13" s="231" t="s">
        <v>53</v>
      </c>
      <c r="U13" s="231"/>
      <c r="V13" s="231" t="s">
        <v>54</v>
      </c>
      <c r="W13" s="231"/>
      <c r="X13" s="231" t="s">
        <v>54</v>
      </c>
      <c r="Y13" s="231" t="s">
        <v>54</v>
      </c>
      <c r="Z13" s="231" t="s">
        <v>54</v>
      </c>
      <c r="AA13" s="50"/>
    </row>
    <row r="14" spans="2:27" ht="12" customHeight="1">
      <c r="C14" s="90" t="s">
        <v>216</v>
      </c>
      <c r="H14" s="49" t="s">
        <v>63</v>
      </c>
      <c r="I14" s="49" t="s">
        <v>64</v>
      </c>
      <c r="J14" s="49"/>
      <c r="K14" s="49"/>
      <c r="L14" s="49"/>
      <c r="M14" s="48" t="s">
        <v>276</v>
      </c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50"/>
    </row>
    <row r="15" spans="2:27" ht="12" customHeight="1">
      <c r="C15" s="90" t="s">
        <v>216</v>
      </c>
      <c r="H15" s="49"/>
      <c r="I15" s="49"/>
      <c r="J15" s="49"/>
      <c r="K15" s="49"/>
      <c r="L15" s="49"/>
      <c r="M15" s="48" t="s">
        <v>273</v>
      </c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50"/>
    </row>
    <row r="16" spans="2:27" ht="12" customHeight="1">
      <c r="C16" s="90" t="s">
        <v>216</v>
      </c>
      <c r="H16" s="49"/>
      <c r="I16" s="49"/>
      <c r="J16" s="49"/>
      <c r="K16" s="49"/>
      <c r="L16" s="49"/>
      <c r="M16" s="48" t="s">
        <v>276</v>
      </c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50"/>
    </row>
    <row r="17" spans="3:37" ht="12" customHeight="1">
      <c r="C17" s="90" t="s">
        <v>216</v>
      </c>
      <c r="H17" s="49"/>
      <c r="I17" s="49"/>
      <c r="J17" s="49"/>
      <c r="K17" s="49"/>
      <c r="L17" s="49"/>
      <c r="M17" s="48" t="s">
        <v>338</v>
      </c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50"/>
    </row>
    <row r="18" spans="3:37" ht="12" customHeight="1">
      <c r="C18" s="90" t="s">
        <v>216</v>
      </c>
      <c r="H18" s="49"/>
      <c r="I18" s="49"/>
      <c r="J18" s="49"/>
      <c r="K18" s="49"/>
      <c r="L18" s="49"/>
      <c r="M18" s="48" t="s">
        <v>65</v>
      </c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50"/>
    </row>
    <row r="19" spans="3:37" ht="12" customHeight="1">
      <c r="M19" s="226" t="s">
        <v>269</v>
      </c>
      <c r="N19" s="216"/>
      <c r="O19" s="216"/>
      <c r="P19" s="216"/>
      <c r="Q19" s="216"/>
      <c r="R19" s="216"/>
      <c r="S19" s="216"/>
      <c r="T19" s="224"/>
      <c r="U19" s="224"/>
      <c r="V19" s="224"/>
      <c r="W19" s="224"/>
      <c r="X19" s="224"/>
      <c r="Y19" s="224"/>
      <c r="Z19" s="224"/>
    </row>
    <row r="20" spans="3:37" ht="12" customHeight="1">
      <c r="M20" s="226" t="s">
        <v>353</v>
      </c>
      <c r="N20" s="216"/>
      <c r="O20" s="216"/>
      <c r="P20" s="216"/>
      <c r="Q20" s="216"/>
      <c r="R20" s="216"/>
      <c r="S20" s="216"/>
      <c r="T20" s="224"/>
      <c r="U20" s="224"/>
      <c r="V20" s="224"/>
      <c r="W20" s="224"/>
      <c r="X20" s="224"/>
      <c r="Y20" s="224"/>
      <c r="Z20" s="224"/>
    </row>
    <row r="21" spans="3:37" ht="12" customHeight="1">
      <c r="M21" s="409" t="s">
        <v>354</v>
      </c>
      <c r="N21" s="53"/>
      <c r="O21" s="53"/>
      <c r="P21" s="53"/>
      <c r="Q21" s="53"/>
      <c r="R21" s="53"/>
      <c r="S21" s="53"/>
      <c r="T21" s="55"/>
      <c r="U21" s="55"/>
      <c r="V21" s="55"/>
      <c r="W21" s="55"/>
      <c r="X21" s="55"/>
      <c r="Y21" s="55"/>
      <c r="Z21" s="55"/>
    </row>
    <row r="22" spans="3:37" ht="11.25" customHeight="1">
      <c r="M22" s="55" t="s">
        <v>151</v>
      </c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24"/>
      <c r="Z22" s="224"/>
    </row>
    <row r="23" spans="3:37" ht="11.25" customHeight="1">
      <c r="M23" s="55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</row>
    <row r="24" spans="3:37" s="56" customFormat="1" ht="12" customHeight="1">
      <c r="C24" s="133"/>
      <c r="D24" s="133"/>
      <c r="E24" s="133"/>
      <c r="F24" s="133"/>
      <c r="M24" s="57"/>
      <c r="N24" s="58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1"/>
      <c r="AB24" s="144"/>
      <c r="AC24" s="145"/>
      <c r="AD24" s="144"/>
      <c r="AE24" s="144"/>
      <c r="AF24" s="144"/>
      <c r="AG24" s="144"/>
      <c r="AH24" s="144"/>
      <c r="AI24" s="144"/>
      <c r="AJ24" s="144"/>
      <c r="AK24" s="144"/>
    </row>
    <row r="25" spans="3:37" ht="12.75" customHeight="1" thickBot="1">
      <c r="M25" s="252" t="s">
        <v>270</v>
      </c>
      <c r="N25" s="253"/>
      <c r="O25" s="368"/>
      <c r="P25" s="368"/>
      <c r="Q25" s="260"/>
      <c r="R25" s="834" t="s">
        <v>337</v>
      </c>
      <c r="S25" s="834"/>
      <c r="T25" s="367"/>
      <c r="U25" s="367"/>
      <c r="V25" s="367"/>
      <c r="W25" s="367"/>
      <c r="X25" s="261"/>
      <c r="Y25" s="835" t="s">
        <v>314</v>
      </c>
      <c r="Z25" s="835"/>
      <c r="AA25" s="61"/>
      <c r="AB25" s="227">
        <f>O25</f>
        <v>0</v>
      </c>
      <c r="AC25" s="227" t="s">
        <v>288</v>
      </c>
      <c r="AD25" s="227" t="s">
        <v>259</v>
      </c>
      <c r="AE25" s="227" t="s">
        <v>257</v>
      </c>
      <c r="AF25" s="227" t="s">
        <v>255</v>
      </c>
      <c r="AG25" s="227">
        <f>T25</f>
        <v>0</v>
      </c>
      <c r="AH25" s="227" t="s">
        <v>288</v>
      </c>
      <c r="AI25" s="227" t="s">
        <v>259</v>
      </c>
      <c r="AJ25" s="227" t="s">
        <v>257</v>
      </c>
      <c r="AK25" s="227" t="s">
        <v>255</v>
      </c>
    </row>
    <row r="26" spans="3:37" s="62" customFormat="1" ht="28.5" customHeight="1">
      <c r="C26" s="134"/>
      <c r="D26" s="134"/>
      <c r="E26" s="134"/>
      <c r="F26" s="134"/>
      <c r="M26" s="836"/>
      <c r="N26" s="836"/>
      <c r="O26" s="304" t="s">
        <v>329</v>
      </c>
      <c r="P26" s="360" t="s">
        <v>340</v>
      </c>
      <c r="Q26" s="305" t="s">
        <v>328</v>
      </c>
      <c r="R26" s="305" t="s">
        <v>327</v>
      </c>
      <c r="S26" s="305" t="s">
        <v>326</v>
      </c>
      <c r="T26" s="306" t="s">
        <v>329</v>
      </c>
      <c r="U26" s="380" t="s">
        <v>313</v>
      </c>
      <c r="V26" s="307" t="s">
        <v>340</v>
      </c>
      <c r="W26" s="380" t="s">
        <v>336</v>
      </c>
      <c r="X26" s="307" t="s">
        <v>328</v>
      </c>
      <c r="Y26" s="307" t="s">
        <v>327</v>
      </c>
      <c r="Z26" s="307" t="s">
        <v>326</v>
      </c>
      <c r="AA26" s="63"/>
      <c r="AB26" s="146" t="str">
        <f>O26</f>
        <v>Total</v>
      </c>
      <c r="AC26" s="146" t="str">
        <f>P26</f>
        <v>Fourth
quarter</v>
      </c>
      <c r="AD26" s="146" t="str">
        <f>Q26</f>
        <v>Third 
quarter</v>
      </c>
      <c r="AE26" s="146" t="str">
        <f>R26</f>
        <v>Second 
quarter</v>
      </c>
      <c r="AF26" s="146" t="str">
        <f>S26</f>
        <v>First 
quarter</v>
      </c>
      <c r="AG26" s="146" t="str">
        <f>T26</f>
        <v>Total</v>
      </c>
      <c r="AH26" s="146" t="str">
        <f>V26</f>
        <v>Fourth
quarter</v>
      </c>
      <c r="AI26" s="146" t="str">
        <f>X26</f>
        <v>Third 
quarter</v>
      </c>
      <c r="AJ26" s="146" t="str">
        <f>Y26</f>
        <v>Second 
quarter</v>
      </c>
      <c r="AK26" s="146" t="str">
        <f>Z26</f>
        <v>First 
quarter</v>
      </c>
    </row>
    <row r="27" spans="3:37" ht="12.75" customHeight="1">
      <c r="C27" s="90" t="s">
        <v>67</v>
      </c>
      <c r="H27" s="64" t="s">
        <v>152</v>
      </c>
      <c r="I27" s="50" t="s">
        <v>277</v>
      </c>
      <c r="M27" s="74"/>
      <c r="N27" s="74"/>
      <c r="O27" s="68"/>
      <c r="P27" s="68"/>
      <c r="Q27" s="68"/>
      <c r="R27" s="68"/>
      <c r="S27" s="68"/>
      <c r="T27" s="69"/>
      <c r="U27" s="69"/>
      <c r="V27" s="69"/>
      <c r="W27" s="69"/>
      <c r="X27" s="69"/>
      <c r="Y27" s="69"/>
      <c r="Z27" s="69"/>
      <c r="AA27" s="63"/>
      <c r="AB27" s="151" t="s">
        <v>217</v>
      </c>
      <c r="AC27" s="151" t="s">
        <v>217</v>
      </c>
      <c r="AD27" s="151" t="s">
        <v>217</v>
      </c>
      <c r="AE27" s="151" t="s">
        <v>217</v>
      </c>
      <c r="AF27" s="151"/>
      <c r="AG27" s="151" t="s">
        <v>217</v>
      </c>
      <c r="AH27" s="151" t="s">
        <v>217</v>
      </c>
      <c r="AI27" s="151" t="s">
        <v>217</v>
      </c>
      <c r="AJ27" s="151" t="s">
        <v>217</v>
      </c>
      <c r="AK27" s="151"/>
    </row>
    <row r="28" spans="3:37" ht="12.75" customHeight="1">
      <c r="C28" s="90" t="s">
        <v>67</v>
      </c>
      <c r="M28" s="837"/>
      <c r="N28" s="837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0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</row>
    <row r="29" spans="3:37" ht="12.75" customHeight="1">
      <c r="M29" s="53" t="s">
        <v>218</v>
      </c>
      <c r="N29" s="55"/>
      <c r="O29" s="156"/>
      <c r="P29" s="156"/>
      <c r="Q29" s="156"/>
      <c r="R29" s="156"/>
      <c r="S29" s="156"/>
      <c r="T29" s="160"/>
      <c r="U29" s="160"/>
      <c r="V29" s="160"/>
      <c r="W29" s="160"/>
      <c r="X29" s="160"/>
      <c r="Y29" s="160"/>
      <c r="Z29" s="160"/>
      <c r="AA29" s="70"/>
      <c r="AB29" s="152"/>
      <c r="AC29" s="152"/>
      <c r="AD29" s="152"/>
      <c r="AE29" s="152"/>
      <c r="AF29" s="152"/>
      <c r="AG29" s="152"/>
      <c r="AH29" s="152"/>
      <c r="AI29" s="152"/>
      <c r="AJ29" s="152"/>
      <c r="AK29" s="152"/>
    </row>
    <row r="30" spans="3:37" ht="12.75" customHeight="1">
      <c r="H30" s="50" t="s">
        <v>145</v>
      </c>
      <c r="I30" s="50" t="s">
        <v>279</v>
      </c>
      <c r="M30" s="55"/>
      <c r="N30" s="55" t="s">
        <v>278</v>
      </c>
      <c r="O30" s="156" t="e">
        <f>ROUND([1]!HsGetValue(#REF!,"Scenario#"&amp;O$10&amp;";Year#"&amp;O$11&amp;";Period#"&amp;O$12&amp;";View#"&amp;O$13&amp;";Entity#"&amp;$I30&amp;";Value#"&amp;#REF!&amp;";Account#"&amp;$H30&amp;";ICP#"&amp;$I$10&amp;";Custom1#"&amp;$I$11&amp;";Custom2#"&amp;$I$12&amp;";Custom3#"&amp;$I$13&amp;";Custom4#"&amp;#REF!&amp;"")/#REF!,0)+AB30</f>
        <v>#VALUE!</v>
      </c>
      <c r="P30" s="156" t="e">
        <f>ROUND([1]!HsGetValue(#REF!,"Scenario#"&amp;P$10&amp;";Year#"&amp;P$11&amp;";Period#"&amp;P$12&amp;";View#"&amp;P$13&amp;";Entity#"&amp;$I30&amp;";Value#"&amp;#REF!&amp;";Account#"&amp;$H30&amp;";ICP#"&amp;$I$10&amp;";Custom1#"&amp;$I$11&amp;";Custom2#"&amp;$I$12&amp;";Custom3#"&amp;$I$13&amp;";Custom4#"&amp;#REF!&amp;"")/#REF!,0)+AC30</f>
        <v>#VALUE!</v>
      </c>
      <c r="Q30" s="156" t="e">
        <f>ROUND([1]!HsGetValue(#REF!,"Scenario#"&amp;Q$10&amp;";Year#"&amp;Q$11&amp;";Period#"&amp;Q$12&amp;";View#"&amp;Q$13&amp;";Entity#"&amp;$I30&amp;";Value#"&amp;#REF!&amp;";Account#"&amp;$H30&amp;";ICP#"&amp;$I$10&amp;";Custom1#"&amp;$I$11&amp;";Custom2#"&amp;$I$12&amp;";Custom3#"&amp;$I$13&amp;";Custom4#"&amp;#REF!&amp;"")/#REF!,0)+AD30</f>
        <v>#VALUE!</v>
      </c>
      <c r="R30" s="156" t="e">
        <f>ROUND([1]!HsGetValue(#REF!,"Scenario#"&amp;R$10&amp;";Year#"&amp;R$11&amp;";Period#"&amp;R$12&amp;";View#"&amp;R$13&amp;";Entity#"&amp;$I30&amp;";Value#"&amp;#REF!&amp;";Account#"&amp;$H30&amp;";ICP#"&amp;$I$10&amp;";Custom1#"&amp;$I$11&amp;";Custom2#"&amp;$I$12&amp;";Custom3#"&amp;$I$13&amp;";Custom4#"&amp;#REF!&amp;"")/#REF!,0)+AE30</f>
        <v>#VALUE!</v>
      </c>
      <c r="S30" s="156" t="e">
        <f>ROUND([1]!HsGetValue(#REF!,"Scenario#"&amp;S$10&amp;";Year#"&amp;S$11&amp;";Period#"&amp;S$12&amp;";View#"&amp;S$13&amp;";Entity#"&amp;$I30&amp;";Value#"&amp;#REF!&amp;";Account#"&amp;$H30&amp;";ICP#"&amp;$I$10&amp;";Custom1#"&amp;$I$11&amp;";Custom2#"&amp;$I$12&amp;";Custom3#"&amp;$I$13&amp;";Custom4#"&amp;#REF!&amp;"")/#REF!,0)+AF30</f>
        <v>#VALUE!</v>
      </c>
      <c r="T30" s="160" t="e">
        <f>ROUND([1]!HsGetValue(#REF!,"Scenario#"&amp;T$10&amp;";Year#"&amp;T$11&amp;";Period#"&amp;T$12&amp;";View#"&amp;T$13&amp;";Entity#"&amp;$I30&amp;";Value#"&amp;#REF!&amp;";Account#"&amp;$H30&amp;";ICP#"&amp;$I$10&amp;";Custom1#"&amp;$I$11&amp;";Custom2#"&amp;$I$12&amp;";Custom3#"&amp;$I$13&amp;";Custom4#"&amp;#REF!&amp;"")/#REF!,0)+AG30</f>
        <v>#VALUE!</v>
      </c>
      <c r="U30" s="160"/>
      <c r="V30" s="160" t="e">
        <f>ROUND([1]!HsGetValue(#REF!,"Scenario#"&amp;V$10&amp;";Year#"&amp;V$11&amp;";Period#"&amp;V$12&amp;";View#"&amp;V$13&amp;";Entity#"&amp;$I30&amp;";Value#"&amp;#REF!&amp;";Account#"&amp;$H30&amp;";ICP#"&amp;$I$10&amp;";Custom1#"&amp;$I$11&amp;";Custom2#"&amp;$I$12&amp;";Custom3#"&amp;$I$13&amp;";Custom4#"&amp;#REF!&amp;"")/#REF!,0)+AH30</f>
        <v>#VALUE!</v>
      </c>
      <c r="W30" s="160"/>
      <c r="X30" s="160" t="e">
        <f>ROUND([1]!HsGetValue(#REF!,"Scenario#"&amp;X$10&amp;";Year#"&amp;X$11&amp;";Period#"&amp;X$12&amp;";View#"&amp;X$13&amp;";Entity#"&amp;$I30&amp;";Value#"&amp;#REF!&amp;";Account#"&amp;$H30&amp;";ICP#"&amp;$I$10&amp;";Custom1#"&amp;$I$11&amp;";Custom2#"&amp;$I$12&amp;";Custom3#"&amp;$I$13&amp;";Custom4#"&amp;#REF!&amp;"")/#REF!,0)+AI30</f>
        <v>#VALUE!</v>
      </c>
      <c r="Y30" s="160" t="e">
        <f>ROUND([1]!HsGetValue(#REF!,"Scenario#"&amp;Y$10&amp;";Year#"&amp;Y$11&amp;";Period#"&amp;Y$12&amp;";View#"&amp;Y$13&amp;";Entity#"&amp;$I30&amp;";Value#"&amp;#REF!&amp;";Account#"&amp;$H30&amp;";ICP#"&amp;$I$10&amp;";Custom1#"&amp;$I$11&amp;";Custom2#"&amp;$I$12&amp;";Custom3#"&amp;$I$13&amp;";Custom4#"&amp;#REF!&amp;"")/#REF!,0)+AJ30</f>
        <v>#VALUE!</v>
      </c>
      <c r="Z30" s="160" t="e">
        <f>ROUND([1]!HsGetValue(#REF!,"Scenario#"&amp;Z$10&amp;";Year#"&amp;Z$11&amp;";Period#"&amp;Z$12&amp;";View#"&amp;Z$13&amp;";Entity#"&amp;$I30&amp;";Value#"&amp;#REF!&amp;";Account#"&amp;$H30&amp;";ICP#"&amp;$I$10&amp;";Custom1#"&amp;$I$11&amp;";Custom2#"&amp;$I$12&amp;";Custom3#"&amp;$I$13&amp;";Custom4#"&amp;#REF!&amp;"")/#REF!,0)+AK30</f>
        <v>#VALUE!</v>
      </c>
      <c r="AA30" s="70"/>
      <c r="AB30" s="173"/>
      <c r="AC30" s="173"/>
      <c r="AD30" s="173"/>
      <c r="AE30" s="173"/>
      <c r="AF30" s="173"/>
      <c r="AG30" s="173"/>
      <c r="AH30" s="173"/>
      <c r="AI30" s="173"/>
      <c r="AJ30" s="173"/>
      <c r="AK30" s="173"/>
    </row>
    <row r="31" spans="3:37" ht="12.75" customHeight="1">
      <c r="H31" s="50" t="s">
        <v>145</v>
      </c>
      <c r="I31" s="50" t="s">
        <v>280</v>
      </c>
      <c r="M31" s="65"/>
      <c r="N31" s="65" t="s">
        <v>274</v>
      </c>
      <c r="O31" s="322" t="e">
        <f>ROUND([1]!HsGetValue(#REF!,"Scenario#"&amp;O$10&amp;";Year#"&amp;O$11&amp;";Period#"&amp;O$12&amp;";View#"&amp;O$13&amp;";Entity#"&amp;$I31&amp;";Value#"&amp;#REF!&amp;";Account#"&amp;$H31&amp;";ICP#"&amp;$I$10&amp;";Custom1#"&amp;$I$11&amp;";Custom2#"&amp;$I$12&amp;";Custom3#"&amp;$I$13&amp;";Custom4#"&amp;#REF!&amp;"")/#REF!,0)+AB31</f>
        <v>#VALUE!</v>
      </c>
      <c r="P31" s="322" t="e">
        <f>ROUND([1]!HsGetValue(#REF!,"Scenario#"&amp;P$10&amp;";Year#"&amp;P$11&amp;";Period#"&amp;P$12&amp;";View#"&amp;P$13&amp;";Entity#"&amp;$I31&amp;";Value#"&amp;#REF!&amp;";Account#"&amp;$H31&amp;";ICP#"&amp;$I$10&amp;";Custom1#"&amp;$I$11&amp;";Custom2#"&amp;$I$12&amp;";Custom3#"&amp;$I$13&amp;";Custom4#"&amp;#REF!&amp;"")/#REF!,0)+AC31</f>
        <v>#VALUE!</v>
      </c>
      <c r="Q31" s="322" t="e">
        <f>ROUND([1]!HsGetValue(#REF!,"Scenario#"&amp;Q$10&amp;";Year#"&amp;Q$11&amp;";Period#"&amp;Q$12&amp;";View#"&amp;Q$13&amp;";Entity#"&amp;$I31&amp;";Value#"&amp;#REF!&amp;";Account#"&amp;$H31&amp;";ICP#"&amp;$I$10&amp;";Custom1#"&amp;$I$11&amp;";Custom2#"&amp;$I$12&amp;";Custom3#"&amp;$I$13&amp;";Custom4#"&amp;#REF!&amp;"")/#REF!,0)+AD31</f>
        <v>#VALUE!</v>
      </c>
      <c r="R31" s="322" t="e">
        <f>ROUND([1]!HsGetValue(#REF!,"Scenario#"&amp;R$10&amp;";Year#"&amp;R$11&amp;";Period#"&amp;R$12&amp;";View#"&amp;R$13&amp;";Entity#"&amp;$I31&amp;";Value#"&amp;#REF!&amp;";Account#"&amp;$H31&amp;";ICP#"&amp;$I$10&amp;";Custom1#"&amp;$I$11&amp;";Custom2#"&amp;$I$12&amp;";Custom3#"&amp;$I$13&amp;";Custom4#"&amp;#REF!&amp;"")/#REF!,0)+AE31</f>
        <v>#VALUE!</v>
      </c>
      <c r="S31" s="322" t="e">
        <f>ROUND([1]!HsGetValue(#REF!,"Scenario#"&amp;S$10&amp;";Year#"&amp;S$11&amp;";Period#"&amp;S$12&amp;";View#"&amp;S$13&amp;";Entity#"&amp;$I31&amp;";Value#"&amp;#REF!&amp;";Account#"&amp;$H31&amp;";ICP#"&amp;$I$10&amp;";Custom1#"&amp;$I$11&amp;";Custom2#"&amp;$I$12&amp;";Custom3#"&amp;$I$13&amp;";Custom4#"&amp;#REF!&amp;"")/#REF!,0)+AF31</f>
        <v>#VALUE!</v>
      </c>
      <c r="T31" s="323" t="e">
        <f>ROUND([1]!HsGetValue(#REF!,"Scenario#"&amp;T$10&amp;";Year#"&amp;T$11&amp;";Period#"&amp;T$12&amp;";View#"&amp;T$13&amp;";Entity#"&amp;$I31&amp;";Value#"&amp;#REF!&amp;";Account#"&amp;$H31&amp;";ICP#"&amp;$I$10&amp;";Custom1#"&amp;$I$11&amp;";Custom2#"&amp;$I$12&amp;";Custom3#"&amp;$I$13&amp;";Custom4#"&amp;#REF!&amp;"")/#REF!,0)+AG31</f>
        <v>#VALUE!</v>
      </c>
      <c r="U31" s="323"/>
      <c r="V31" s="323" t="e">
        <f>ROUND([1]!HsGetValue(#REF!,"Scenario#"&amp;V$10&amp;";Year#"&amp;V$11&amp;";Period#"&amp;V$12&amp;";View#"&amp;V$13&amp;";Entity#"&amp;$I31&amp;";Value#"&amp;#REF!&amp;";Account#"&amp;$H31&amp;";ICP#"&amp;$I$10&amp;";Custom1#"&amp;$I$11&amp;";Custom2#"&amp;$I$12&amp;";Custom3#"&amp;$I$13&amp;";Custom4#"&amp;#REF!&amp;"")/#REF!,0)+AH31</f>
        <v>#VALUE!</v>
      </c>
      <c r="W31" s="323"/>
      <c r="X31" s="323" t="e">
        <f>ROUND([1]!HsGetValue(#REF!,"Scenario#"&amp;X$10&amp;";Year#"&amp;X$11&amp;";Period#"&amp;X$12&amp;";View#"&amp;X$13&amp;";Entity#"&amp;$I31&amp;";Value#"&amp;#REF!&amp;";Account#"&amp;$H31&amp;";ICP#"&amp;$I$10&amp;";Custom1#"&amp;$I$11&amp;";Custom2#"&amp;$I$12&amp;";Custom3#"&amp;$I$13&amp;";Custom4#"&amp;#REF!&amp;"")/#REF!,0)+AI31</f>
        <v>#VALUE!</v>
      </c>
      <c r="Y31" s="323" t="e">
        <f>ROUND([1]!HsGetValue(#REF!,"Scenario#"&amp;Y$10&amp;";Year#"&amp;Y$11&amp;";Period#"&amp;Y$12&amp;";View#"&amp;Y$13&amp;";Entity#"&amp;$I31&amp;";Value#"&amp;#REF!&amp;";Account#"&amp;$H31&amp;";ICP#"&amp;$I$10&amp;";Custom1#"&amp;$I$11&amp;";Custom2#"&amp;$I$12&amp;";Custom3#"&amp;$I$13&amp;";Custom4#"&amp;#REF!&amp;"")/#REF!,0)+AJ31</f>
        <v>#VALUE!</v>
      </c>
      <c r="Z31" s="323" t="e">
        <f>ROUND([1]!HsGetValue(#REF!,"Scenario#"&amp;Z$10&amp;";Year#"&amp;Z$11&amp;";Period#"&amp;Z$12&amp;";View#"&amp;Z$13&amp;";Entity#"&amp;$I31&amp;";Value#"&amp;#REF!&amp;";Account#"&amp;$H31&amp;";ICP#"&amp;$I$10&amp;";Custom1#"&amp;$I$11&amp;";Custom2#"&amp;$I$12&amp;";Custom3#"&amp;$I$13&amp;";Custom4#"&amp;#REF!&amp;"")/#REF!,0)+AK31</f>
        <v>#VALUE!</v>
      </c>
      <c r="AA31" s="70"/>
      <c r="AB31" s="151"/>
      <c r="AC31" s="151"/>
      <c r="AD31" s="151"/>
      <c r="AE31" s="151"/>
      <c r="AF31" s="151"/>
      <c r="AG31" s="151"/>
      <c r="AH31" s="151">
        <v>-1</v>
      </c>
      <c r="AI31" s="151"/>
      <c r="AJ31" s="151"/>
      <c r="AK31" s="151"/>
    </row>
    <row r="32" spans="3:37" ht="12.75" customHeight="1" thickBot="1">
      <c r="H32" s="50" t="s">
        <v>145</v>
      </c>
      <c r="I32" s="50" t="s">
        <v>66</v>
      </c>
      <c r="M32" s="83"/>
      <c r="N32" s="83"/>
      <c r="O32" s="155" t="e">
        <f>ROUND([1]!HsGetValue(#REF!,"Scenario#"&amp;O$10&amp;";Year#"&amp;O$11&amp;";Period#"&amp;O$12&amp;";View#"&amp;O$13&amp;";Entity#"&amp;$I32&amp;";Value#"&amp;#REF!&amp;";Account#"&amp;$H32&amp;";ICP#"&amp;$I$10&amp;";Custom1#"&amp;$I$11&amp;";Custom2#"&amp;$I$12&amp;";Custom3#"&amp;$I$13&amp;";Custom4#"&amp;#REF!&amp;"")/#REF!,0)+AB32</f>
        <v>#VALUE!</v>
      </c>
      <c r="P32" s="155" t="e">
        <f>ROUND([1]!HsGetValue(#REF!,"Scenario#"&amp;P$10&amp;";Year#"&amp;P$11&amp;";Period#"&amp;P$12&amp;";View#"&amp;P$13&amp;";Entity#"&amp;$I32&amp;";Value#"&amp;#REF!&amp;";Account#"&amp;$H32&amp;";ICP#"&amp;$I$10&amp;";Custom1#"&amp;$I$11&amp;";Custom2#"&amp;$I$12&amp;";Custom3#"&amp;$I$13&amp;";Custom4#"&amp;#REF!&amp;"")/#REF!,0)+AC32</f>
        <v>#VALUE!</v>
      </c>
      <c r="Q32" s="155" t="e">
        <f>ROUND([1]!HsGetValue(#REF!,"Scenario#"&amp;Q$10&amp;";Year#"&amp;Q$11&amp;";Period#"&amp;Q$12&amp;";View#"&amp;Q$13&amp;";Entity#"&amp;$I32&amp;";Value#"&amp;#REF!&amp;";Account#"&amp;$H32&amp;";ICP#"&amp;$I$10&amp;";Custom1#"&amp;$I$11&amp;";Custom2#"&amp;$I$12&amp;";Custom3#"&amp;$I$13&amp;";Custom4#"&amp;#REF!&amp;"")/#REF!,0)+AD32</f>
        <v>#VALUE!</v>
      </c>
      <c r="R32" s="155" t="e">
        <f>ROUND([1]!HsGetValue(#REF!,"Scenario#"&amp;R$10&amp;";Year#"&amp;R$11&amp;";Period#"&amp;R$12&amp;";View#"&amp;R$13&amp;";Entity#"&amp;$I32&amp;";Value#"&amp;#REF!&amp;";Account#"&amp;$H32&amp;";ICP#"&amp;$I$10&amp;";Custom1#"&amp;$I$11&amp;";Custom2#"&amp;$I$12&amp;";Custom3#"&amp;$I$13&amp;";Custom4#"&amp;#REF!&amp;"")/#REF!,0)+AE32</f>
        <v>#VALUE!</v>
      </c>
      <c r="S32" s="155" t="e">
        <f>ROUND([1]!HsGetValue(#REF!,"Scenario#"&amp;S$10&amp;";Year#"&amp;S$11&amp;";Period#"&amp;S$12&amp;";View#"&amp;S$13&amp;";Entity#"&amp;$I32&amp;";Value#"&amp;#REF!&amp;";Account#"&amp;$H32&amp;";ICP#"&amp;$I$10&amp;";Custom1#"&amp;$I$11&amp;";Custom2#"&amp;$I$12&amp;";Custom3#"&amp;$I$13&amp;";Custom4#"&amp;#REF!&amp;"")/#REF!,0)+AF32</f>
        <v>#VALUE!</v>
      </c>
      <c r="T32" s="162" t="e">
        <f>ROUND([1]!HsGetValue(#REF!,"Scenario#"&amp;T$10&amp;";Year#"&amp;T$11&amp;";Period#"&amp;T$12&amp;";View#"&amp;T$13&amp;";Entity#"&amp;$I32&amp;";Value#"&amp;#REF!&amp;";Account#"&amp;$H32&amp;";ICP#"&amp;$I$10&amp;";Custom1#"&amp;$I$11&amp;";Custom2#"&amp;$I$12&amp;";Custom3#"&amp;$I$13&amp;";Custom4#"&amp;#REF!&amp;"")/#REF!,0)+AG32</f>
        <v>#VALUE!</v>
      </c>
      <c r="U32" s="162"/>
      <c r="V32" s="162" t="e">
        <f>ROUND([1]!HsGetValue(#REF!,"Scenario#"&amp;V$10&amp;";Year#"&amp;V$11&amp;";Period#"&amp;V$12&amp;";View#"&amp;V$13&amp;";Entity#"&amp;$I32&amp;";Value#"&amp;#REF!&amp;";Account#"&amp;$H32&amp;";ICP#"&amp;$I$10&amp;";Custom1#"&amp;$I$11&amp;";Custom2#"&amp;$I$12&amp;";Custom3#"&amp;$I$13&amp;";Custom4#"&amp;#REF!&amp;"")/#REF!,0)+AH32</f>
        <v>#VALUE!</v>
      </c>
      <c r="W32" s="162"/>
      <c r="X32" s="162" t="e">
        <f>ROUND([1]!HsGetValue(#REF!,"Scenario#"&amp;X$10&amp;";Year#"&amp;X$11&amp;";Period#"&amp;X$12&amp;";View#"&amp;X$13&amp;";Entity#"&amp;$I32&amp;";Value#"&amp;#REF!&amp;";Account#"&amp;$H32&amp;";ICP#"&amp;$I$10&amp;";Custom1#"&amp;$I$11&amp;";Custom2#"&amp;$I$12&amp;";Custom3#"&amp;$I$13&amp;";Custom4#"&amp;#REF!&amp;"")/#REF!,0)+AI32</f>
        <v>#VALUE!</v>
      </c>
      <c r="Y32" s="162" t="e">
        <f>ROUND([1]!HsGetValue(#REF!,"Scenario#"&amp;Y$10&amp;";Year#"&amp;Y$11&amp;";Period#"&amp;Y$12&amp;";View#"&amp;Y$13&amp;";Entity#"&amp;$I32&amp;";Value#"&amp;#REF!&amp;";Account#"&amp;$H32&amp;";ICP#"&amp;$I$10&amp;";Custom1#"&amp;$I$11&amp;";Custom2#"&amp;$I$12&amp;";Custom3#"&amp;$I$13&amp;";Custom4#"&amp;#REF!&amp;"")/#REF!,0)+AJ32</f>
        <v>#VALUE!</v>
      </c>
      <c r="Z32" s="162" t="e">
        <f>ROUND([1]!HsGetValue(#REF!,"Scenario#"&amp;Z$10&amp;";Year#"&amp;Z$11&amp;";Period#"&amp;Z$12&amp;";View#"&amp;Z$13&amp;";Entity#"&amp;$I32&amp;";Value#"&amp;#REF!&amp;";Account#"&amp;$H32&amp;";ICP#"&amp;$I$10&amp;";Custom1#"&amp;$I$11&amp;";Custom2#"&amp;$I$12&amp;";Custom3#"&amp;$I$13&amp;";Custom4#"&amp;#REF!&amp;"")/#REF!,0)+AK32</f>
        <v>#VALUE!</v>
      </c>
      <c r="AA32" s="70"/>
      <c r="AB32" s="183"/>
      <c r="AC32" s="183"/>
      <c r="AD32" s="183"/>
      <c r="AE32" s="183"/>
      <c r="AF32" s="183"/>
      <c r="AG32" s="183"/>
      <c r="AH32" s="183"/>
      <c r="AI32" s="183"/>
      <c r="AJ32" s="183"/>
      <c r="AK32" s="183"/>
    </row>
    <row r="33" spans="3:37" ht="12.75" customHeight="1">
      <c r="M33" s="53" t="s">
        <v>70</v>
      </c>
      <c r="N33" s="55"/>
      <c r="O33" s="156"/>
      <c r="P33" s="156"/>
      <c r="Q33" s="156"/>
      <c r="R33" s="156"/>
      <c r="S33" s="156"/>
      <c r="T33" s="160"/>
      <c r="U33" s="160"/>
      <c r="V33" s="160"/>
      <c r="W33" s="160"/>
      <c r="X33" s="160"/>
      <c r="Y33" s="160"/>
      <c r="Z33" s="160"/>
      <c r="AA33" s="70"/>
      <c r="AB33" s="148"/>
      <c r="AC33" s="148"/>
      <c r="AD33" s="148"/>
      <c r="AE33" s="148"/>
      <c r="AF33" s="148"/>
      <c r="AG33" s="148"/>
      <c r="AH33" s="148"/>
      <c r="AI33" s="148"/>
      <c r="AJ33" s="148"/>
      <c r="AK33" s="148"/>
    </row>
    <row r="34" spans="3:37" ht="12.75" customHeight="1">
      <c r="H34" s="50" t="s">
        <v>70</v>
      </c>
      <c r="I34" s="50" t="s">
        <v>279</v>
      </c>
      <c r="M34" s="55"/>
      <c r="N34" s="55" t="s">
        <v>278</v>
      </c>
      <c r="O34" s="156" t="e">
        <f>ROUND([1]!HsGetValue(#REF!,"Scenario#"&amp;O$10&amp;";Year#"&amp;O$11&amp;";Period#"&amp;O$12&amp;";View#"&amp;O$13&amp;";Entity#"&amp;$I34&amp;";Value#"&amp;#REF!&amp;";Account#"&amp;$H34&amp;";ICP#"&amp;$I$10&amp;";Custom1#"&amp;$I$11&amp;";Custom2#"&amp;$I$12&amp;";Custom3#"&amp;$I$13&amp;";Custom4#"&amp;#REF!&amp;"")/#REF!,0)+AB34</f>
        <v>#VALUE!</v>
      </c>
      <c r="P34" s="156" t="e">
        <f>ROUND([1]!HsGetValue(#REF!,"Scenario#"&amp;P$10&amp;";Year#"&amp;P$11&amp;";Period#"&amp;P$12&amp;";View#"&amp;P$13&amp;";Entity#"&amp;$I34&amp;";Value#"&amp;#REF!&amp;";Account#"&amp;$H34&amp;";ICP#"&amp;$I$10&amp;";Custom1#"&amp;$I$11&amp;";Custom2#"&amp;$I$12&amp;";Custom3#"&amp;$I$13&amp;";Custom4#"&amp;#REF!&amp;"")/#REF!,0)+AC34</f>
        <v>#VALUE!</v>
      </c>
      <c r="Q34" s="156" t="e">
        <f>ROUND([1]!HsGetValue(#REF!,"Scenario#"&amp;Q$10&amp;";Year#"&amp;Q$11&amp;";Period#"&amp;Q$12&amp;";View#"&amp;Q$13&amp;";Entity#"&amp;$I34&amp;";Value#"&amp;#REF!&amp;";Account#"&amp;$H34&amp;";ICP#"&amp;$I$10&amp;";Custom1#"&amp;$I$11&amp;";Custom2#"&amp;$I$12&amp;";Custom3#"&amp;$I$13&amp;";Custom4#"&amp;#REF!&amp;"")/#REF!,0)+AD34</f>
        <v>#VALUE!</v>
      </c>
      <c r="R34" s="156" t="e">
        <f>ROUND([1]!HsGetValue(#REF!,"Scenario#"&amp;R$10&amp;";Year#"&amp;R$11&amp;";Period#"&amp;R$12&amp;";View#"&amp;R$13&amp;";Entity#"&amp;$I34&amp;";Value#"&amp;#REF!&amp;";Account#"&amp;$H34&amp;";ICP#"&amp;$I$10&amp;";Custom1#"&amp;$I$11&amp;";Custom2#"&amp;$I$12&amp;";Custom3#"&amp;$I$13&amp;";Custom4#"&amp;#REF!&amp;"")/#REF!,0)+AE34</f>
        <v>#VALUE!</v>
      </c>
      <c r="S34" s="156" t="e">
        <f>ROUND([1]!HsGetValue(#REF!,"Scenario#"&amp;S$10&amp;";Year#"&amp;S$11&amp;";Period#"&amp;S$12&amp;";View#"&amp;S$13&amp;";Entity#"&amp;$I34&amp;";Value#"&amp;#REF!&amp;";Account#"&amp;$H34&amp;";ICP#"&amp;$I$10&amp;";Custom1#"&amp;$I$11&amp;";Custom2#"&amp;$I$12&amp;";Custom3#"&amp;$I$13&amp;";Custom4#"&amp;#REF!&amp;"")/#REF!,0)+AF34</f>
        <v>#VALUE!</v>
      </c>
      <c r="T34" s="160" t="e">
        <f>ROUND([1]!HsGetValue(#REF!,"Scenario#"&amp;T$10&amp;";Year#"&amp;T$11&amp;";Period#"&amp;T$12&amp;";View#"&amp;T$13&amp;";Entity#"&amp;$I34&amp;";Value#"&amp;#REF!&amp;";Account#"&amp;$H34&amp;";ICP#"&amp;$I$10&amp;";Custom1#"&amp;$I$11&amp;";Custom2#"&amp;$I$12&amp;";Custom3#"&amp;$I$13&amp;";Custom4#"&amp;#REF!&amp;"")/#REF!,0)+AG34</f>
        <v>#VALUE!</v>
      </c>
      <c r="U34" s="160"/>
      <c r="V34" s="160" t="e">
        <f>ROUND([1]!HsGetValue(#REF!,"Scenario#"&amp;V$10&amp;";Year#"&amp;V$11&amp;";Period#"&amp;V$12&amp;";View#"&amp;V$13&amp;";Entity#"&amp;$I34&amp;";Value#"&amp;#REF!&amp;";Account#"&amp;$H34&amp;";ICP#"&amp;$I$10&amp;";Custom1#"&amp;$I$11&amp;";Custom2#"&amp;$I$12&amp;";Custom3#"&amp;$I$13&amp;";Custom4#"&amp;#REF!&amp;"")/#REF!,0)+AH34</f>
        <v>#VALUE!</v>
      </c>
      <c r="W34" s="160"/>
      <c r="X34" s="160" t="e">
        <f>ROUND([1]!HsGetValue(#REF!,"Scenario#"&amp;X$10&amp;";Year#"&amp;X$11&amp;";Period#"&amp;X$12&amp;";View#"&amp;X$13&amp;";Entity#"&amp;$I34&amp;";Value#"&amp;#REF!&amp;";Account#"&amp;$H34&amp;";ICP#"&amp;$I$10&amp;";Custom1#"&amp;$I$11&amp;";Custom2#"&amp;$I$12&amp;";Custom3#"&amp;$I$13&amp;";Custom4#"&amp;#REF!&amp;"")/#REF!,0)+AI34</f>
        <v>#VALUE!</v>
      </c>
      <c r="Y34" s="160" t="e">
        <f>ROUND([1]!HsGetValue(#REF!,"Scenario#"&amp;Y$10&amp;";Year#"&amp;Y$11&amp;";Period#"&amp;Y$12&amp;";View#"&amp;Y$13&amp;";Entity#"&amp;$I34&amp;";Value#"&amp;#REF!&amp;";Account#"&amp;$H34&amp;";ICP#"&amp;$I$10&amp;";Custom1#"&amp;$I$11&amp;";Custom2#"&amp;$I$12&amp;";Custom3#"&amp;$I$13&amp;";Custom4#"&amp;#REF!&amp;"")/#REF!,0)+AJ34</f>
        <v>#VALUE!</v>
      </c>
      <c r="Z34" s="160" t="e">
        <f>ROUND([1]!HsGetValue(#REF!,"Scenario#"&amp;Z$10&amp;";Year#"&amp;Z$11&amp;";Period#"&amp;Z$12&amp;";View#"&amp;Z$13&amp;";Entity#"&amp;$I34&amp;";Value#"&amp;#REF!&amp;";Account#"&amp;$H34&amp;";ICP#"&amp;$I$10&amp;";Custom1#"&amp;$I$11&amp;";Custom2#"&amp;$I$12&amp;";Custom3#"&amp;$I$13&amp;";Custom4#"&amp;#REF!&amp;"")/#REF!,0)+AK34</f>
        <v>#VALUE!</v>
      </c>
      <c r="AA34" s="70"/>
      <c r="AB34" s="148"/>
      <c r="AC34" s="148">
        <v>1</v>
      </c>
      <c r="AD34" s="148"/>
      <c r="AE34" s="148"/>
      <c r="AF34" s="148"/>
      <c r="AG34" s="148"/>
      <c r="AH34" s="148">
        <v>-1</v>
      </c>
      <c r="AI34" s="148">
        <v>1</v>
      </c>
      <c r="AJ34" s="148">
        <v>-1</v>
      </c>
      <c r="AK34" s="148"/>
    </row>
    <row r="35" spans="3:37" ht="12.75" customHeight="1">
      <c r="H35" s="50" t="s">
        <v>70</v>
      </c>
      <c r="I35" s="50" t="s">
        <v>280</v>
      </c>
      <c r="M35" s="65"/>
      <c r="N35" s="65" t="s">
        <v>274</v>
      </c>
      <c r="O35" s="320" t="e">
        <f>ROUND([1]!HsGetValue(#REF!,"Scenario#"&amp;O$10&amp;";Year#"&amp;O$11&amp;";Period#"&amp;O$12&amp;";View#"&amp;O$13&amp;";Entity#"&amp;$I35&amp;";Value#"&amp;#REF!&amp;";Account#"&amp;$H35&amp;";ICP#"&amp;$I$10&amp;";Custom1#"&amp;$I$11&amp;";Custom2#"&amp;$I$12&amp;";Custom3#"&amp;$I$13&amp;";Custom4#"&amp;#REF!&amp;"")/#REF!,0)+AB35</f>
        <v>#VALUE!</v>
      </c>
      <c r="P35" s="320" t="e">
        <f>ROUND([1]!HsGetValue(#REF!,"Scenario#"&amp;P$10&amp;";Year#"&amp;P$11&amp;";Period#"&amp;P$12&amp;";View#"&amp;P$13&amp;";Entity#"&amp;$I35&amp;";Value#"&amp;#REF!&amp;";Account#"&amp;$H35&amp;";ICP#"&amp;$I$10&amp;";Custom1#"&amp;$I$11&amp;";Custom2#"&amp;$I$12&amp;";Custom3#"&amp;$I$13&amp;";Custom4#"&amp;#REF!&amp;"")/#REF!,0)+AC35</f>
        <v>#VALUE!</v>
      </c>
      <c r="Q35" s="320" t="e">
        <f>ROUND([1]!HsGetValue(#REF!,"Scenario#"&amp;Q$10&amp;";Year#"&amp;Q$11&amp;";Period#"&amp;Q$12&amp;";View#"&amp;Q$13&amp;";Entity#"&amp;$I35&amp;";Value#"&amp;#REF!&amp;";Account#"&amp;$H35&amp;";ICP#"&amp;$I$10&amp;";Custom1#"&amp;$I$11&amp;";Custom2#"&amp;$I$12&amp;";Custom3#"&amp;$I$13&amp;";Custom4#"&amp;#REF!&amp;"")/#REF!,0)+AD35</f>
        <v>#VALUE!</v>
      </c>
      <c r="R35" s="320" t="e">
        <f>ROUND([1]!HsGetValue(#REF!,"Scenario#"&amp;R$10&amp;";Year#"&amp;R$11&amp;";Period#"&amp;R$12&amp;";View#"&amp;R$13&amp;";Entity#"&amp;$I35&amp;";Value#"&amp;#REF!&amp;";Account#"&amp;$H35&amp;";ICP#"&amp;$I$10&amp;";Custom1#"&amp;$I$11&amp;";Custom2#"&amp;$I$12&amp;";Custom3#"&amp;$I$13&amp;";Custom4#"&amp;#REF!&amp;"")/#REF!,0)+AE35</f>
        <v>#VALUE!</v>
      </c>
      <c r="S35" s="320" t="e">
        <f>ROUND([1]!HsGetValue(#REF!,"Scenario#"&amp;S$10&amp;";Year#"&amp;S$11&amp;";Period#"&amp;S$12&amp;";View#"&amp;S$13&amp;";Entity#"&amp;$I35&amp;";Value#"&amp;#REF!&amp;";Account#"&amp;$H35&amp;";ICP#"&amp;$I$10&amp;";Custom1#"&amp;$I$11&amp;";Custom2#"&amp;$I$12&amp;";Custom3#"&amp;$I$13&amp;";Custom4#"&amp;#REF!&amp;"")/#REF!,0)+AF35</f>
        <v>#VALUE!</v>
      </c>
      <c r="T35" s="321" t="e">
        <f>ROUND([1]!HsGetValue(#REF!,"Scenario#"&amp;T$10&amp;";Year#"&amp;T$11&amp;";Period#"&amp;T$12&amp;";View#"&amp;T$13&amp;";Entity#"&amp;$I35&amp;";Value#"&amp;#REF!&amp;";Account#"&amp;$H35&amp;";ICP#"&amp;$I$10&amp;";Custom1#"&amp;$I$11&amp;";Custom2#"&amp;$I$12&amp;";Custom3#"&amp;$I$13&amp;";Custom4#"&amp;#REF!&amp;"")/#REF!,0)+AG35</f>
        <v>#VALUE!</v>
      </c>
      <c r="U35" s="321"/>
      <c r="V35" s="321" t="e">
        <f>ROUND([1]!HsGetValue(#REF!,"Scenario#"&amp;V$10&amp;";Year#"&amp;V$11&amp;";Period#"&amp;V$12&amp;";View#"&amp;V$13&amp;";Entity#"&amp;$I35&amp;";Value#"&amp;#REF!&amp;";Account#"&amp;$H35&amp;";ICP#"&amp;$I$10&amp;";Custom1#"&amp;$I$11&amp;";Custom2#"&amp;$I$12&amp;";Custom3#"&amp;$I$13&amp;";Custom4#"&amp;#REF!&amp;"")/#REF!,0)+AH35</f>
        <v>#VALUE!</v>
      </c>
      <c r="W35" s="321"/>
      <c r="X35" s="321" t="e">
        <f>ROUND([1]!HsGetValue(#REF!,"Scenario#"&amp;X$10&amp;";Year#"&amp;X$11&amp;";Period#"&amp;X$12&amp;";View#"&amp;X$13&amp;";Entity#"&amp;$I35&amp;";Value#"&amp;#REF!&amp;";Account#"&amp;$H35&amp;";ICP#"&amp;$I$10&amp;";Custom1#"&amp;$I$11&amp;";Custom2#"&amp;$I$12&amp;";Custom3#"&amp;$I$13&amp;";Custom4#"&amp;#REF!&amp;"")/#REF!,0)+AI35</f>
        <v>#VALUE!</v>
      </c>
      <c r="Y35" s="321" t="e">
        <f>ROUND([1]!HsGetValue(#REF!,"Scenario#"&amp;Y$10&amp;";Year#"&amp;Y$11&amp;";Period#"&amp;Y$12&amp;";View#"&amp;Y$13&amp;";Entity#"&amp;$I35&amp;";Value#"&amp;#REF!&amp;";Account#"&amp;$H35&amp;";ICP#"&amp;$I$10&amp;";Custom1#"&amp;$I$11&amp;";Custom2#"&amp;$I$12&amp;";Custom3#"&amp;$I$13&amp;";Custom4#"&amp;#REF!&amp;"")/#REF!,0)+AJ35</f>
        <v>#VALUE!</v>
      </c>
      <c r="Z35" s="321" t="e">
        <f>ROUND([1]!HsGetValue(#REF!,"Scenario#"&amp;Z$10&amp;";Year#"&amp;Z$11&amp;";Period#"&amp;Z$12&amp;";View#"&amp;Z$13&amp;";Entity#"&amp;$I35&amp;";Value#"&amp;#REF!&amp;";Account#"&amp;$H35&amp;";ICP#"&amp;$I$10&amp;";Custom1#"&amp;$I$11&amp;";Custom2#"&amp;$I$12&amp;";Custom3#"&amp;$I$13&amp;";Custom4#"&amp;#REF!&amp;"")/#REF!,0)+AK35</f>
        <v>#VALUE!</v>
      </c>
      <c r="AA35" s="70"/>
      <c r="AB35" s="151"/>
      <c r="AC35" s="151">
        <v>-1</v>
      </c>
      <c r="AD35" s="151">
        <v>1</v>
      </c>
      <c r="AE35" s="151"/>
      <c r="AF35" s="151"/>
      <c r="AG35" s="151"/>
      <c r="AH35" s="151"/>
      <c r="AI35" s="151"/>
      <c r="AJ35" s="151"/>
      <c r="AK35" s="151"/>
    </row>
    <row r="36" spans="3:37" ht="12.75" customHeight="1">
      <c r="H36" s="50" t="s">
        <v>70</v>
      </c>
      <c r="I36" s="50" t="s">
        <v>66</v>
      </c>
      <c r="M36" s="74"/>
      <c r="N36" s="74"/>
      <c r="O36" s="322" t="e">
        <f>ROUND([1]!HsGetValue(#REF!,"Scenario#"&amp;O$10&amp;";Year#"&amp;O$11&amp;";Period#"&amp;O$12&amp;";View#"&amp;O$13&amp;";Entity#"&amp;$I36&amp;";Value#"&amp;#REF!&amp;";Account#"&amp;$H36&amp;";ICP#"&amp;$I$10&amp;";Custom1#"&amp;$I$11&amp;";Custom2#"&amp;$I$12&amp;";Custom3#"&amp;$I$13&amp;";Custom4#"&amp;#REF!&amp;"")/#REF!,0)+AB36</f>
        <v>#VALUE!</v>
      </c>
      <c r="P36" s="322" t="e">
        <f>ROUND([1]!HsGetValue(#REF!,"Scenario#"&amp;P$10&amp;";Year#"&amp;P$11&amp;";Period#"&amp;P$12&amp;";View#"&amp;P$13&amp;";Entity#"&amp;$I36&amp;";Value#"&amp;#REF!&amp;";Account#"&amp;$H36&amp;";ICP#"&amp;$I$10&amp;";Custom1#"&amp;$I$11&amp;";Custom2#"&amp;$I$12&amp;";Custom3#"&amp;$I$13&amp;";Custom4#"&amp;#REF!&amp;"")/#REF!,0)+AC36</f>
        <v>#VALUE!</v>
      </c>
      <c r="Q36" s="322" t="e">
        <f>ROUND([1]!HsGetValue(#REF!,"Scenario#"&amp;Q$10&amp;";Year#"&amp;Q$11&amp;";Period#"&amp;Q$12&amp;";View#"&amp;Q$13&amp;";Entity#"&amp;$I36&amp;";Value#"&amp;#REF!&amp;";Account#"&amp;$H36&amp;";ICP#"&amp;$I$10&amp;";Custom1#"&amp;$I$11&amp;";Custom2#"&amp;$I$12&amp;";Custom3#"&amp;$I$13&amp;";Custom4#"&amp;#REF!&amp;"")/#REF!,0)+AD36</f>
        <v>#VALUE!</v>
      </c>
      <c r="R36" s="322" t="e">
        <f>ROUND([1]!HsGetValue(#REF!,"Scenario#"&amp;R$10&amp;";Year#"&amp;R$11&amp;";Period#"&amp;R$12&amp;";View#"&amp;R$13&amp;";Entity#"&amp;$I36&amp;";Value#"&amp;#REF!&amp;";Account#"&amp;$H36&amp;";ICP#"&amp;$I$10&amp;";Custom1#"&amp;$I$11&amp;";Custom2#"&amp;$I$12&amp;";Custom3#"&amp;$I$13&amp;";Custom4#"&amp;#REF!&amp;"")/#REF!,0)+AE36</f>
        <v>#VALUE!</v>
      </c>
      <c r="S36" s="322" t="e">
        <f>ROUND([1]!HsGetValue(#REF!,"Scenario#"&amp;S$10&amp;";Year#"&amp;S$11&amp;";Period#"&amp;S$12&amp;";View#"&amp;S$13&amp;";Entity#"&amp;$I36&amp;";Value#"&amp;#REF!&amp;";Account#"&amp;$H36&amp;";ICP#"&amp;$I$10&amp;";Custom1#"&amp;$I$11&amp;";Custom2#"&amp;$I$12&amp;";Custom3#"&amp;$I$13&amp;";Custom4#"&amp;#REF!&amp;"")/#REF!,0)+AF36</f>
        <v>#VALUE!</v>
      </c>
      <c r="T36" s="323" t="e">
        <f>ROUND([1]!HsGetValue(#REF!,"Scenario#"&amp;T$10&amp;";Year#"&amp;T$11&amp;";Period#"&amp;T$12&amp;";View#"&amp;T$13&amp;";Entity#"&amp;$I36&amp;";Value#"&amp;#REF!&amp;";Account#"&amp;$H36&amp;";ICP#"&amp;$I$10&amp;";Custom1#"&amp;$I$11&amp;";Custom2#"&amp;$I$12&amp;";Custom3#"&amp;$I$13&amp;";Custom4#"&amp;#REF!&amp;"")/#REF!,0)+AG36</f>
        <v>#VALUE!</v>
      </c>
      <c r="U36" s="323"/>
      <c r="V36" s="323" t="e">
        <f>ROUND([1]!HsGetValue(#REF!,"Scenario#"&amp;V$10&amp;";Year#"&amp;V$11&amp;";Period#"&amp;V$12&amp;";View#"&amp;V$13&amp;";Entity#"&amp;$I36&amp;";Value#"&amp;#REF!&amp;";Account#"&amp;$H36&amp;";ICP#"&amp;$I$10&amp;";Custom1#"&amp;$I$11&amp;";Custom2#"&amp;$I$12&amp;";Custom3#"&amp;$I$13&amp;";Custom4#"&amp;#REF!&amp;"")/#REF!,0)+AH36</f>
        <v>#VALUE!</v>
      </c>
      <c r="W36" s="323"/>
      <c r="X36" s="323" t="e">
        <f>ROUND([1]!HsGetValue(#REF!,"Scenario#"&amp;X$10&amp;";Year#"&amp;X$11&amp;";Period#"&amp;X$12&amp;";View#"&amp;X$13&amp;";Entity#"&amp;$I36&amp;";Value#"&amp;#REF!&amp;";Account#"&amp;$H36&amp;";ICP#"&amp;$I$10&amp;";Custom1#"&amp;$I$11&amp;";Custom2#"&amp;$I$12&amp;";Custom3#"&amp;$I$13&amp;";Custom4#"&amp;#REF!&amp;"")/#REF!,0)+AI36</f>
        <v>#VALUE!</v>
      </c>
      <c r="Y36" s="323" t="e">
        <f>ROUND([1]!HsGetValue(#REF!,"Scenario#"&amp;Y$10&amp;";Year#"&amp;Y$11&amp;";Period#"&amp;Y$12&amp;";View#"&amp;Y$13&amp;";Entity#"&amp;$I36&amp;";Value#"&amp;#REF!&amp;";Account#"&amp;$H36&amp;";ICP#"&amp;$I$10&amp;";Custom1#"&amp;$I$11&amp;";Custom2#"&amp;$I$12&amp;";Custom3#"&amp;$I$13&amp;";Custom4#"&amp;#REF!&amp;"")/#REF!,0)+AJ36</f>
        <v>#VALUE!</v>
      </c>
      <c r="Z36" s="323" t="e">
        <f>ROUND([1]!HsGetValue(#REF!,"Scenario#"&amp;Z$10&amp;";Year#"&amp;Z$11&amp;";Period#"&amp;Z$12&amp;";View#"&amp;Z$13&amp;";Entity#"&amp;$I36&amp;";Value#"&amp;#REF!&amp;";Account#"&amp;$H36&amp;";ICP#"&amp;$I$10&amp;";Custom1#"&amp;$I$11&amp;";Custom2#"&amp;$I$12&amp;";Custom3#"&amp;$I$13&amp;";Custom4#"&amp;#REF!&amp;"")/#REF!,0)+AK36</f>
        <v>#VALUE!</v>
      </c>
      <c r="AA36" s="70"/>
      <c r="AB36" s="147"/>
      <c r="AC36" s="147"/>
      <c r="AD36" s="147"/>
      <c r="AE36" s="147"/>
      <c r="AF36" s="147">
        <v>-1</v>
      </c>
      <c r="AG36" s="147">
        <v>-1</v>
      </c>
      <c r="AH36" s="147">
        <v>-1</v>
      </c>
      <c r="AI36" s="147">
        <v>1</v>
      </c>
      <c r="AJ36" s="147">
        <v>-1</v>
      </c>
      <c r="AK36" s="147"/>
    </row>
    <row r="37" spans="3:37" ht="12.75" customHeight="1">
      <c r="H37" s="50" t="s">
        <v>154</v>
      </c>
      <c r="I37" s="50" t="s">
        <v>66</v>
      </c>
      <c r="M37" s="75"/>
      <c r="N37" s="55" t="s">
        <v>318</v>
      </c>
      <c r="O37" s="322" t="e">
        <f>ROUND([1]!HsGetValue(#REF!,"Scenario#"&amp;O$10&amp;";Year#"&amp;O$11&amp;";Period#"&amp;O$12&amp;";View#"&amp;O$13&amp;";Entity#"&amp;$I37&amp;";Value#"&amp;#REF!&amp;";Account#"&amp;$H37&amp;";ICP#"&amp;$I$10&amp;";Custom1#"&amp;$I$11&amp;";Custom2#"&amp;$I$12&amp;";Custom3#"&amp;$I$13&amp;";Custom4#"&amp;#REF!&amp;"")/#REF!,0)+AB37</f>
        <v>#VALUE!</v>
      </c>
      <c r="P37" s="322" t="e">
        <f>ROUND([1]!HsGetValue(#REF!,"Scenario#"&amp;P$10&amp;";Year#"&amp;P$11&amp;";Period#"&amp;P$12&amp;";View#"&amp;P$13&amp;";Entity#"&amp;$I37&amp;";Value#"&amp;#REF!&amp;";Account#"&amp;$H37&amp;";ICP#"&amp;$I$10&amp;";Custom1#"&amp;$I$11&amp;";Custom2#"&amp;$I$12&amp;";Custom3#"&amp;$I$13&amp;";Custom4#"&amp;#REF!&amp;"")/#REF!,0)+AC37</f>
        <v>#VALUE!</v>
      </c>
      <c r="Q37" s="322" t="e">
        <f>ROUND([1]!HsGetValue(#REF!,"Scenario#"&amp;Q$10&amp;";Year#"&amp;Q$11&amp;";Period#"&amp;Q$12&amp;";View#"&amp;Q$13&amp;";Entity#"&amp;$I37&amp;";Value#"&amp;#REF!&amp;";Account#"&amp;$H37&amp;";ICP#"&amp;$I$10&amp;";Custom1#"&amp;$I$11&amp;";Custom2#"&amp;$I$12&amp;";Custom3#"&amp;$I$13&amp;";Custom4#"&amp;#REF!&amp;"")/#REF!,0)+AD37</f>
        <v>#VALUE!</v>
      </c>
      <c r="R37" s="322" t="e">
        <f>ROUND([1]!HsGetValue(#REF!,"Scenario#"&amp;R$10&amp;";Year#"&amp;R$11&amp;";Period#"&amp;R$12&amp;";View#"&amp;R$13&amp;";Entity#"&amp;$I37&amp;";Value#"&amp;#REF!&amp;";Account#"&amp;$H37&amp;";ICP#"&amp;$I$10&amp;";Custom1#"&amp;$I$11&amp;";Custom2#"&amp;$I$12&amp;";Custom3#"&amp;$I$13&amp;";Custom4#"&amp;#REF!&amp;"")/#REF!,0)+AE37</f>
        <v>#VALUE!</v>
      </c>
      <c r="S37" s="322" t="e">
        <f>ROUND([1]!HsGetValue(#REF!,"Scenario#"&amp;S$10&amp;";Year#"&amp;S$11&amp;";Period#"&amp;S$12&amp;";View#"&amp;S$13&amp;";Entity#"&amp;$I37&amp;";Value#"&amp;#REF!&amp;";Account#"&amp;$H37&amp;";ICP#"&amp;$I$10&amp;";Custom1#"&amp;$I$11&amp;";Custom2#"&amp;$I$12&amp;";Custom3#"&amp;$I$13&amp;";Custom4#"&amp;#REF!&amp;"")/#REF!,0)+AF37</f>
        <v>#VALUE!</v>
      </c>
      <c r="T37" s="323" t="e">
        <f>ROUND([1]!HsGetValue(#REF!,"Scenario#"&amp;T$10&amp;";Year#"&amp;T$11&amp;";Period#"&amp;T$12&amp;";View#"&amp;T$13&amp;";Entity#"&amp;$I37&amp;";Value#"&amp;#REF!&amp;";Account#"&amp;$H37&amp;";ICP#"&amp;$I$10&amp;";Custom1#"&amp;$I$11&amp;";Custom2#"&amp;$I$12&amp;";Custom3#"&amp;$I$13&amp;";Custom4#"&amp;#REF!&amp;"")/#REF!,0)+AG37</f>
        <v>#VALUE!</v>
      </c>
      <c r="U37" s="323"/>
      <c r="V37" s="323" t="e">
        <f>ROUND([1]!HsGetValue(#REF!,"Scenario#"&amp;V$10&amp;";Year#"&amp;V$11&amp;";Period#"&amp;V$12&amp;";View#"&amp;V$13&amp;";Entity#"&amp;$I37&amp;";Value#"&amp;#REF!&amp;";Account#"&amp;$H37&amp;";ICP#"&amp;$I$10&amp;";Custom1#"&amp;$I$11&amp;";Custom2#"&amp;$I$12&amp;";Custom3#"&amp;$I$13&amp;";Custom4#"&amp;#REF!&amp;"")/#REF!,0)+AH37</f>
        <v>#VALUE!</v>
      </c>
      <c r="W37" s="323"/>
      <c r="X37" s="323" t="e">
        <f>ROUND([1]!HsGetValue(#REF!,"Scenario#"&amp;X$10&amp;";Year#"&amp;X$11&amp;";Period#"&amp;X$12&amp;";View#"&amp;X$13&amp;";Entity#"&amp;$I37&amp;";Value#"&amp;#REF!&amp;";Account#"&amp;$H37&amp;";ICP#"&amp;$I$10&amp;";Custom1#"&amp;$I$11&amp;";Custom2#"&amp;$I$12&amp;";Custom3#"&amp;$I$13&amp;";Custom4#"&amp;#REF!&amp;"")/#REF!,0)+AI37</f>
        <v>#VALUE!</v>
      </c>
      <c r="Y37" s="323" t="e">
        <f>ROUND([1]!HsGetValue(#REF!,"Scenario#"&amp;Y$10&amp;";Year#"&amp;Y$11&amp;";Period#"&amp;Y$12&amp;";View#"&amp;Y$13&amp;";Entity#"&amp;$I37&amp;";Value#"&amp;#REF!&amp;";Account#"&amp;$H37&amp;";ICP#"&amp;$I$10&amp;";Custom1#"&amp;$I$11&amp;";Custom2#"&amp;$I$12&amp;";Custom3#"&amp;$I$13&amp;";Custom4#"&amp;#REF!&amp;"")/#REF!,0)+AJ37</f>
        <v>#VALUE!</v>
      </c>
      <c r="Z37" s="323" t="e">
        <f>ROUND([1]!HsGetValue(#REF!,"Scenario#"&amp;Z$10&amp;";Year#"&amp;Z$11&amp;";Period#"&amp;Z$12&amp;";View#"&amp;Z$13&amp;";Entity#"&amp;$I37&amp;";Value#"&amp;#REF!&amp;";Account#"&amp;$H37&amp;";ICP#"&amp;$I$10&amp;";Custom1#"&amp;$I$11&amp;";Custom2#"&amp;$I$12&amp;";Custom3#"&amp;$I$13&amp;";Custom4#"&amp;#REF!&amp;"")/#REF!,0)+AK37</f>
        <v>#VALUE!</v>
      </c>
      <c r="AA37" s="70"/>
      <c r="AB37" s="148">
        <v>-1</v>
      </c>
      <c r="AC37" s="148">
        <v>-1</v>
      </c>
      <c r="AD37" s="148"/>
      <c r="AE37" s="148">
        <v>-1</v>
      </c>
      <c r="AF37" s="148"/>
      <c r="AG37" s="148">
        <v>-1</v>
      </c>
      <c r="AH37" s="148">
        <v>5</v>
      </c>
      <c r="AI37" s="148">
        <f>673+192</f>
        <v>865</v>
      </c>
      <c r="AJ37" s="148">
        <f>-767+179</f>
        <v>-588</v>
      </c>
      <c r="AK37" s="148">
        <f>-436+177</f>
        <v>-259</v>
      </c>
    </row>
    <row r="38" spans="3:37" ht="12.75" customHeight="1">
      <c r="H38" s="50" t="s">
        <v>155</v>
      </c>
      <c r="I38" s="50" t="s">
        <v>66</v>
      </c>
      <c r="M38" s="76"/>
      <c r="N38" s="65" t="s">
        <v>319</v>
      </c>
      <c r="O38" s="320" t="e">
        <f>ROUND([1]!HsGetValue(#REF!,"Scenario#"&amp;O$10&amp;";Year#"&amp;O$11&amp;";Period#"&amp;O$12&amp;";View#"&amp;O$13&amp;";Entity#"&amp;$I38&amp;";Value#"&amp;#REF!&amp;";Account#"&amp;$H38&amp;";ICP#"&amp;$I$10&amp;";Custom1#"&amp;$I$11&amp;";Custom2#"&amp;$I$12&amp;";Custom3#"&amp;$I$13&amp;";Custom4#"&amp;#REF!&amp;"")/#REF!,0)+AB38</f>
        <v>#VALUE!</v>
      </c>
      <c r="P38" s="320" t="e">
        <f>ROUND([1]!HsGetValue(#REF!,"Scenario#"&amp;P$10&amp;";Year#"&amp;P$11&amp;";Period#"&amp;P$12&amp;";View#"&amp;P$13&amp;";Entity#"&amp;$I38&amp;";Value#"&amp;#REF!&amp;";Account#"&amp;$H38&amp;";ICP#"&amp;$I$10&amp;";Custom1#"&amp;$I$11&amp;";Custom2#"&amp;$I$12&amp;";Custom3#"&amp;$I$13&amp;";Custom4#"&amp;#REF!&amp;"")/#REF!,0)+AC38</f>
        <v>#VALUE!</v>
      </c>
      <c r="Q38" s="320" t="e">
        <f>ROUND([1]!HsGetValue(#REF!,"Scenario#"&amp;Q$10&amp;";Year#"&amp;Q$11&amp;";Period#"&amp;Q$12&amp;";View#"&amp;Q$13&amp;";Entity#"&amp;$I38&amp;";Value#"&amp;#REF!&amp;";Account#"&amp;$H38&amp;";ICP#"&amp;$I$10&amp;";Custom1#"&amp;$I$11&amp;";Custom2#"&amp;$I$12&amp;";Custom3#"&amp;$I$13&amp;";Custom4#"&amp;#REF!&amp;"")/#REF!,0)+AD38</f>
        <v>#VALUE!</v>
      </c>
      <c r="R38" s="320" t="e">
        <f>ROUND([1]!HsGetValue(#REF!,"Scenario#"&amp;R$10&amp;";Year#"&amp;R$11&amp;";Period#"&amp;R$12&amp;";View#"&amp;R$13&amp;";Entity#"&amp;$I38&amp;";Value#"&amp;#REF!&amp;";Account#"&amp;$H38&amp;";ICP#"&amp;$I$10&amp;";Custom1#"&amp;$I$11&amp;";Custom2#"&amp;$I$12&amp;";Custom3#"&amp;$I$13&amp;";Custom4#"&amp;#REF!&amp;"")/#REF!,0)+AE38</f>
        <v>#VALUE!</v>
      </c>
      <c r="S38" s="320" t="e">
        <f>ROUND([1]!HsGetValue(#REF!,"Scenario#"&amp;S$10&amp;";Year#"&amp;S$11&amp;";Period#"&amp;S$12&amp;";View#"&amp;S$13&amp;";Entity#"&amp;$I38&amp;";Value#"&amp;#REF!&amp;";Account#"&amp;$H38&amp;";ICP#"&amp;$I$10&amp;";Custom1#"&amp;$I$11&amp;";Custom2#"&amp;$I$12&amp;";Custom3#"&amp;$I$13&amp;";Custom4#"&amp;#REF!&amp;"")/#REF!,0)+AF38</f>
        <v>#VALUE!</v>
      </c>
      <c r="T38" s="321" t="e">
        <f>ROUND([1]!HsGetValue(#REF!,"Scenario#"&amp;T$10&amp;";Year#"&amp;T$11&amp;";Period#"&amp;T$12&amp;";View#"&amp;T$13&amp;";Entity#"&amp;$I38&amp;";Value#"&amp;#REF!&amp;";Account#"&amp;$H38&amp;";ICP#"&amp;$I$10&amp;";Custom1#"&amp;$I$11&amp;";Custom2#"&amp;$I$12&amp;";Custom3#"&amp;$I$13&amp;";Custom4#"&amp;#REF!&amp;"")/#REF!,0)+AG38</f>
        <v>#VALUE!</v>
      </c>
      <c r="U38" s="321"/>
      <c r="V38" s="321" t="e">
        <f>ROUND([1]!HsGetValue(#REF!,"Scenario#"&amp;V$10&amp;";Year#"&amp;V$11&amp;";Period#"&amp;V$12&amp;";View#"&amp;V$13&amp;";Entity#"&amp;$I38&amp;";Value#"&amp;#REF!&amp;";Account#"&amp;$H38&amp;";ICP#"&amp;$I$10&amp;";Custom1#"&amp;$I$11&amp;";Custom2#"&amp;$I$12&amp;";Custom3#"&amp;$I$13&amp;";Custom4#"&amp;#REF!&amp;"")/#REF!,0)+AH38</f>
        <v>#VALUE!</v>
      </c>
      <c r="W38" s="321"/>
      <c r="X38" s="321" t="e">
        <f>ROUND([1]!HsGetValue(#REF!,"Scenario#"&amp;X$10&amp;";Year#"&amp;X$11&amp;";Period#"&amp;X$12&amp;";View#"&amp;X$13&amp;";Entity#"&amp;$I38&amp;";Value#"&amp;#REF!&amp;";Account#"&amp;$H38&amp;";ICP#"&amp;$I$10&amp;";Custom1#"&amp;$I$11&amp;";Custom2#"&amp;$I$12&amp;";Custom3#"&amp;$I$13&amp;";Custom4#"&amp;#REF!&amp;"")/#REF!,0)+AI38</f>
        <v>#VALUE!</v>
      </c>
      <c r="Y38" s="321" t="e">
        <f>ROUND([1]!HsGetValue(#REF!,"Scenario#"&amp;Y$10&amp;";Year#"&amp;Y$11&amp;";Period#"&amp;Y$12&amp;";View#"&amp;Y$13&amp;";Entity#"&amp;$I38&amp;";Value#"&amp;#REF!&amp;";Account#"&amp;$H38&amp;";ICP#"&amp;$I$10&amp;";Custom1#"&amp;$I$11&amp;";Custom2#"&amp;$I$12&amp;";Custom3#"&amp;$I$13&amp;";Custom4#"&amp;#REF!&amp;"")/#REF!,0)+AJ38</f>
        <v>#VALUE!</v>
      </c>
      <c r="Z38" s="321" t="e">
        <f>ROUND([1]!HsGetValue(#REF!,"Scenario#"&amp;Z$10&amp;";Year#"&amp;Z$11&amp;";Period#"&amp;Z$12&amp;";View#"&amp;Z$13&amp;";Entity#"&amp;$I38&amp;";Value#"&amp;#REF!&amp;";Account#"&amp;$H38&amp;";ICP#"&amp;$I$10&amp;";Custom1#"&amp;$I$11&amp;";Custom2#"&amp;$I$12&amp;";Custom3#"&amp;$I$13&amp;";Custom4#"&amp;#REF!&amp;"")/#REF!,0)+AK38</f>
        <v>#VALUE!</v>
      </c>
      <c r="AA38" s="70"/>
      <c r="AB38" s="151"/>
      <c r="AC38" s="151">
        <v>1</v>
      </c>
      <c r="AD38" s="151"/>
      <c r="AE38" s="151"/>
      <c r="AF38" s="151"/>
      <c r="AG38" s="151"/>
      <c r="AH38" s="151">
        <v>-6</v>
      </c>
      <c r="AI38" s="151">
        <f>-730-134</f>
        <v>-864</v>
      </c>
      <c r="AJ38" s="151">
        <f>731-144</f>
        <v>587</v>
      </c>
      <c r="AK38" s="151">
        <f>401-141</f>
        <v>260</v>
      </c>
    </row>
    <row r="39" spans="3:37" ht="12.75" customHeight="1">
      <c r="H39" s="50" t="s">
        <v>71</v>
      </c>
      <c r="I39" s="50" t="s">
        <v>66</v>
      </c>
      <c r="M39" s="53" t="s">
        <v>71</v>
      </c>
      <c r="N39" s="55"/>
      <c r="O39" s="322" t="e">
        <f>ROUND([1]!HsGetValue(#REF!,"Scenario#"&amp;O$10&amp;";Year#"&amp;O$11&amp;";Period#"&amp;O$12&amp;";View#"&amp;O$13&amp;";Entity#"&amp;$I39&amp;";Value#"&amp;#REF!&amp;";Account#"&amp;$H39&amp;";ICP#"&amp;$I$10&amp;";Custom1#"&amp;$I$11&amp;";Custom2#"&amp;$I$12&amp;";Custom3#"&amp;$I$13&amp;";Custom4#"&amp;#REF!&amp;"")/#REF!,0)+AB39</f>
        <v>#VALUE!</v>
      </c>
      <c r="P39" s="322" t="e">
        <f>ROUND([1]!HsGetValue(#REF!,"Scenario#"&amp;P$10&amp;";Year#"&amp;P$11&amp;";Period#"&amp;P$12&amp;";View#"&amp;P$13&amp;";Entity#"&amp;$I39&amp;";Value#"&amp;#REF!&amp;";Account#"&amp;$H39&amp;";ICP#"&amp;$I$10&amp;";Custom1#"&amp;$I$11&amp;";Custom2#"&amp;$I$12&amp;";Custom3#"&amp;$I$13&amp;";Custom4#"&amp;#REF!&amp;"")/#REF!,0)+AC39</f>
        <v>#VALUE!</v>
      </c>
      <c r="Q39" s="322" t="e">
        <f>ROUND([1]!HsGetValue(#REF!,"Scenario#"&amp;Q$10&amp;";Year#"&amp;Q$11&amp;";Period#"&amp;Q$12&amp;";View#"&amp;Q$13&amp;";Entity#"&amp;$I39&amp;";Value#"&amp;#REF!&amp;";Account#"&amp;$H39&amp;";ICP#"&amp;$I$10&amp;";Custom1#"&amp;$I$11&amp;";Custom2#"&amp;$I$12&amp;";Custom3#"&amp;$I$13&amp;";Custom4#"&amp;#REF!&amp;"")/#REF!,0)+AD39</f>
        <v>#VALUE!</v>
      </c>
      <c r="R39" s="322" t="e">
        <f>ROUND([1]!HsGetValue(#REF!,"Scenario#"&amp;R$10&amp;";Year#"&amp;R$11&amp;";Period#"&amp;R$12&amp;";View#"&amp;R$13&amp;";Entity#"&amp;$I39&amp;";Value#"&amp;#REF!&amp;";Account#"&amp;$H39&amp;";ICP#"&amp;$I$10&amp;";Custom1#"&amp;$I$11&amp;";Custom2#"&amp;$I$12&amp;";Custom3#"&amp;$I$13&amp;";Custom4#"&amp;#REF!&amp;"")/#REF!,0)+AE39</f>
        <v>#VALUE!</v>
      </c>
      <c r="S39" s="322" t="e">
        <f>ROUND([1]!HsGetValue(#REF!,"Scenario#"&amp;S$10&amp;";Year#"&amp;S$11&amp;";Period#"&amp;S$12&amp;";View#"&amp;S$13&amp;";Entity#"&amp;$I39&amp;";Value#"&amp;#REF!&amp;";Account#"&amp;$H39&amp;";ICP#"&amp;$I$10&amp;";Custom1#"&amp;$I$11&amp;";Custom2#"&amp;$I$12&amp;";Custom3#"&amp;$I$13&amp;";Custom4#"&amp;#REF!&amp;"")/#REF!,0)+AF39</f>
        <v>#VALUE!</v>
      </c>
      <c r="T39" s="323" t="e">
        <f>ROUND([1]!HsGetValue(#REF!,"Scenario#"&amp;T$10&amp;";Year#"&amp;T$11&amp;";Period#"&amp;T$12&amp;";View#"&amp;T$13&amp;";Entity#"&amp;$I39&amp;";Value#"&amp;#REF!&amp;";Account#"&amp;$H39&amp;";ICP#"&amp;$I$10&amp;";Custom1#"&amp;$I$11&amp;";Custom2#"&amp;$I$12&amp;";Custom3#"&amp;$I$13&amp;";Custom4#"&amp;#REF!&amp;"")/#REF!,0)+AG39</f>
        <v>#VALUE!</v>
      </c>
      <c r="U39" s="323"/>
      <c r="V39" s="323" t="e">
        <f>ROUND([1]!HsGetValue(#REF!,"Scenario#"&amp;V$10&amp;";Year#"&amp;V$11&amp;";Period#"&amp;V$12&amp;";View#"&amp;V$13&amp;";Entity#"&amp;$I39&amp;";Value#"&amp;#REF!&amp;";Account#"&amp;$H39&amp;";ICP#"&amp;$I$10&amp;";Custom1#"&amp;$I$11&amp;";Custom2#"&amp;$I$12&amp;";Custom3#"&amp;$I$13&amp;";Custom4#"&amp;#REF!&amp;"")/#REF!,0)+AH39</f>
        <v>#VALUE!</v>
      </c>
      <c r="W39" s="323"/>
      <c r="X39" s="323" t="e">
        <f>ROUND([1]!HsGetValue(#REF!,"Scenario#"&amp;X$10&amp;";Year#"&amp;X$11&amp;";Period#"&amp;X$12&amp;";View#"&amp;X$13&amp;";Entity#"&amp;$I39&amp;";Value#"&amp;#REF!&amp;";Account#"&amp;$H39&amp;";ICP#"&amp;$I$10&amp;";Custom1#"&amp;$I$11&amp;";Custom2#"&amp;$I$12&amp;";Custom3#"&amp;$I$13&amp;";Custom4#"&amp;#REF!&amp;"")/#REF!,0)+AI39</f>
        <v>#VALUE!</v>
      </c>
      <c r="Y39" s="323" t="e">
        <f>ROUND([1]!HsGetValue(#REF!,"Scenario#"&amp;Y$10&amp;";Year#"&amp;Y$11&amp;";Period#"&amp;Y$12&amp;";View#"&amp;Y$13&amp;";Entity#"&amp;$I39&amp;";Value#"&amp;#REF!&amp;";Account#"&amp;$H39&amp;";ICP#"&amp;$I$10&amp;";Custom1#"&amp;$I$11&amp;";Custom2#"&amp;$I$12&amp;";Custom3#"&amp;$I$13&amp;";Custom4#"&amp;#REF!&amp;"")/#REF!,0)+AJ39</f>
        <v>#VALUE!</v>
      </c>
      <c r="Z39" s="323" t="e">
        <f>ROUND([1]!HsGetValue(#REF!,"Scenario#"&amp;Z$10&amp;";Year#"&amp;Z$11&amp;";Period#"&amp;Z$12&amp;";View#"&amp;Z$13&amp;";Entity#"&amp;$I39&amp;";Value#"&amp;#REF!&amp;";Account#"&amp;$H39&amp;";ICP#"&amp;$I$10&amp;";Custom1#"&amp;$I$11&amp;";Custom2#"&amp;$I$12&amp;";Custom3#"&amp;$I$13&amp;";Custom4#"&amp;#REF!&amp;"")/#REF!,0)+AK39</f>
        <v>#VALUE!</v>
      </c>
      <c r="AA39" s="70"/>
      <c r="AB39" s="148">
        <v>1</v>
      </c>
      <c r="AC39" s="148">
        <v>1</v>
      </c>
      <c r="AD39" s="148"/>
      <c r="AE39" s="148">
        <v>1</v>
      </c>
      <c r="AF39" s="148">
        <v>-1</v>
      </c>
      <c r="AG39" s="148"/>
      <c r="AH39" s="148"/>
      <c r="AI39" s="148"/>
      <c r="AJ39" s="148"/>
      <c r="AK39" s="148"/>
    </row>
    <row r="40" spans="3:37" ht="12.75" customHeight="1">
      <c r="H40" s="50" t="s">
        <v>72</v>
      </c>
      <c r="I40" s="50" t="s">
        <v>66</v>
      </c>
      <c r="M40" s="65" t="e">
        <f ca="1">[0]!HsDescription(#REF!,"Account#"&amp;$H40&amp;"")</f>
        <v>#NAME?</v>
      </c>
      <c r="N40" s="65"/>
      <c r="O40" s="320" t="e">
        <f>ROUND([1]!HsGetValue(#REF!,"Scenario#"&amp;O$10&amp;";Year#"&amp;O$11&amp;";Period#"&amp;O$12&amp;";View#"&amp;O$13&amp;";Entity#"&amp;$I40&amp;";Value#"&amp;#REF!&amp;";Account#"&amp;$H40&amp;";ICP#"&amp;$I$10&amp;";Custom1#"&amp;$I$11&amp;";Custom2#"&amp;$I$12&amp;";Custom3#"&amp;$I$13&amp;";Custom4#"&amp;#REF!&amp;"")/#REF!,0)+AB40</f>
        <v>#VALUE!</v>
      </c>
      <c r="P40" s="320" t="e">
        <f>ROUND([1]!HsGetValue(#REF!,"Scenario#"&amp;P$10&amp;";Year#"&amp;P$11&amp;";Period#"&amp;P$12&amp;";View#"&amp;P$13&amp;";Entity#"&amp;$I40&amp;";Value#"&amp;#REF!&amp;";Account#"&amp;$H40&amp;";ICP#"&amp;$I$10&amp;";Custom1#"&amp;$I$11&amp;";Custom2#"&amp;$I$12&amp;";Custom3#"&amp;$I$13&amp;";Custom4#"&amp;#REF!&amp;"")/#REF!,0)+AC40</f>
        <v>#VALUE!</v>
      </c>
      <c r="Q40" s="320" t="e">
        <f>ROUND([1]!HsGetValue(#REF!,"Scenario#"&amp;Q$10&amp;";Year#"&amp;Q$11&amp;";Period#"&amp;Q$12&amp;";View#"&amp;Q$13&amp;";Entity#"&amp;$I40&amp;";Value#"&amp;#REF!&amp;";Account#"&amp;$H40&amp;";ICP#"&amp;$I$10&amp;";Custom1#"&amp;$I$11&amp;";Custom2#"&amp;$I$12&amp;";Custom3#"&amp;$I$13&amp;";Custom4#"&amp;#REF!&amp;"")/#REF!,0)+AD40</f>
        <v>#VALUE!</v>
      </c>
      <c r="R40" s="320" t="e">
        <f>ROUND([1]!HsGetValue(#REF!,"Scenario#"&amp;R$10&amp;";Year#"&amp;R$11&amp;";Period#"&amp;R$12&amp;";View#"&amp;R$13&amp;";Entity#"&amp;$I40&amp;";Value#"&amp;#REF!&amp;";Account#"&amp;$H40&amp;";ICP#"&amp;$I$10&amp;";Custom1#"&amp;$I$11&amp;";Custom2#"&amp;$I$12&amp;";Custom3#"&amp;$I$13&amp;";Custom4#"&amp;#REF!&amp;"")/#REF!,0)+AE40</f>
        <v>#VALUE!</v>
      </c>
      <c r="S40" s="320" t="e">
        <f>ROUND([1]!HsGetValue(#REF!,"Scenario#"&amp;S$10&amp;";Year#"&amp;S$11&amp;";Period#"&amp;S$12&amp;";View#"&amp;S$13&amp;";Entity#"&amp;$I40&amp;";Value#"&amp;#REF!&amp;";Account#"&amp;$H40&amp;";ICP#"&amp;$I$10&amp;";Custom1#"&amp;$I$11&amp;";Custom2#"&amp;$I$12&amp;";Custom3#"&amp;$I$13&amp;";Custom4#"&amp;#REF!&amp;"")/#REF!,0)+AF40</f>
        <v>#VALUE!</v>
      </c>
      <c r="T40" s="321" t="e">
        <f>ROUND([1]!HsGetValue(#REF!,"Scenario#"&amp;T$10&amp;";Year#"&amp;T$11&amp;";Period#"&amp;T$12&amp;";View#"&amp;T$13&amp;";Entity#"&amp;$I40&amp;";Value#"&amp;#REF!&amp;";Account#"&amp;$H40&amp;";ICP#"&amp;$I$10&amp;";Custom1#"&amp;$I$11&amp;";Custom2#"&amp;$I$12&amp;";Custom3#"&amp;$I$13&amp;";Custom4#"&amp;#REF!&amp;"")/#REF!,0)+AG40</f>
        <v>#VALUE!</v>
      </c>
      <c r="U40" s="321"/>
      <c r="V40" s="321" t="e">
        <f>ROUND([1]!HsGetValue(#REF!,"Scenario#"&amp;V$10&amp;";Year#"&amp;V$11&amp;";Period#"&amp;V$12&amp;";View#"&amp;V$13&amp;";Entity#"&amp;$I40&amp;";Value#"&amp;#REF!&amp;";Account#"&amp;$H40&amp;";ICP#"&amp;$I$10&amp;";Custom1#"&amp;$I$11&amp;";Custom2#"&amp;$I$12&amp;";Custom3#"&amp;$I$13&amp;";Custom4#"&amp;#REF!&amp;"")/#REF!,0)+AH40</f>
        <v>#VALUE!</v>
      </c>
      <c r="W40" s="321"/>
      <c r="X40" s="321" t="e">
        <f>ROUND([1]!HsGetValue(#REF!,"Scenario#"&amp;X$10&amp;";Year#"&amp;X$11&amp;";Period#"&amp;X$12&amp;";View#"&amp;X$13&amp;";Entity#"&amp;$I40&amp;";Value#"&amp;#REF!&amp;";Account#"&amp;$H40&amp;";ICP#"&amp;$I$10&amp;";Custom1#"&amp;$I$11&amp;";Custom2#"&amp;$I$12&amp;";Custom3#"&amp;$I$13&amp;";Custom4#"&amp;#REF!&amp;"")/#REF!,0)+AI40</f>
        <v>#VALUE!</v>
      </c>
      <c r="Y40" s="321" t="e">
        <f>ROUND([1]!HsGetValue(#REF!,"Scenario#"&amp;Y$10&amp;";Year#"&amp;Y$11&amp;";Period#"&amp;Y$12&amp;";View#"&amp;Y$13&amp;";Entity#"&amp;$I40&amp;";Value#"&amp;#REF!&amp;";Account#"&amp;$H40&amp;";ICP#"&amp;$I$10&amp;";Custom1#"&amp;$I$11&amp;";Custom2#"&amp;$I$12&amp;";Custom3#"&amp;$I$13&amp;";Custom4#"&amp;#REF!&amp;"")/#REF!,0)+AJ40</f>
        <v>#VALUE!</v>
      </c>
      <c r="Z40" s="321" t="e">
        <f>ROUND([1]!HsGetValue(#REF!,"Scenario#"&amp;Z$10&amp;";Year#"&amp;Z$11&amp;";Period#"&amp;Z$12&amp;";View#"&amp;Z$13&amp;";Entity#"&amp;$I40&amp;";Value#"&amp;#REF!&amp;";Account#"&amp;$H40&amp;";ICP#"&amp;$I$10&amp;";Custom1#"&amp;$I$11&amp;";Custom2#"&amp;$I$12&amp;";Custom3#"&amp;$I$13&amp;";Custom4#"&amp;#REF!&amp;"")/#REF!,0)+AK40</f>
        <v>#VALUE!</v>
      </c>
      <c r="AA40" s="70"/>
      <c r="AB40" s="151"/>
      <c r="AC40" s="151"/>
      <c r="AD40" s="151">
        <v>1</v>
      </c>
      <c r="AE40" s="151">
        <v>1</v>
      </c>
      <c r="AF40" s="151">
        <v>-1</v>
      </c>
      <c r="AG40" s="151">
        <v>-1</v>
      </c>
      <c r="AH40" s="151">
        <v>-1</v>
      </c>
      <c r="AI40" s="151"/>
      <c r="AJ40" s="151"/>
      <c r="AK40" s="151"/>
    </row>
    <row r="41" spans="3:37" ht="12.75" customHeight="1" thickBot="1">
      <c r="H41" s="50" t="s">
        <v>73</v>
      </c>
      <c r="I41" s="50" t="s">
        <v>66</v>
      </c>
      <c r="M41" s="140" t="s">
        <v>161</v>
      </c>
      <c r="N41" s="79"/>
      <c r="O41" s="157" t="e">
        <f>ROUND([1]!HsGetValue(#REF!,"Scenario#"&amp;O$10&amp;";Year#"&amp;O$11&amp;";Period#"&amp;O$12&amp;";View#"&amp;O$13&amp;";Entity#"&amp;$I41&amp;";Value#"&amp;#REF!&amp;";Account#"&amp;$H41&amp;";ICP#"&amp;$I$10&amp;";Custom1#"&amp;$I$11&amp;";Custom2#"&amp;$I$12&amp;";Custom3#"&amp;$I$13&amp;";Custom4#"&amp;#REF!&amp;"")/#REF!,0)+AB41</f>
        <v>#VALUE!</v>
      </c>
      <c r="P41" s="157" t="e">
        <f>ROUND([1]!HsGetValue(#REF!,"Scenario#"&amp;P$10&amp;";Year#"&amp;P$11&amp;";Period#"&amp;P$12&amp;";View#"&amp;P$13&amp;";Entity#"&amp;$I41&amp;";Value#"&amp;#REF!&amp;";Account#"&amp;$H41&amp;";ICP#"&amp;$I$10&amp;";Custom1#"&amp;$I$11&amp;";Custom2#"&amp;$I$12&amp;";Custom3#"&amp;$I$13&amp;";Custom4#"&amp;#REF!&amp;"")/#REF!,0)+AC41</f>
        <v>#VALUE!</v>
      </c>
      <c r="Q41" s="157" t="e">
        <f>ROUND([1]!HsGetValue(#REF!,"Scenario#"&amp;Q$10&amp;";Year#"&amp;Q$11&amp;";Period#"&amp;Q$12&amp;";View#"&amp;Q$13&amp;";Entity#"&amp;$I41&amp;";Value#"&amp;#REF!&amp;";Account#"&amp;$H41&amp;";ICP#"&amp;$I$10&amp;";Custom1#"&amp;$I$11&amp;";Custom2#"&amp;$I$12&amp;";Custom3#"&amp;$I$13&amp;";Custom4#"&amp;#REF!&amp;"")/#REF!,0)+AD41</f>
        <v>#VALUE!</v>
      </c>
      <c r="R41" s="157" t="e">
        <f>ROUND([1]!HsGetValue(#REF!,"Scenario#"&amp;R$10&amp;";Year#"&amp;R$11&amp;";Period#"&amp;R$12&amp;";View#"&amp;R$13&amp;";Entity#"&amp;$I41&amp;";Value#"&amp;#REF!&amp;";Account#"&amp;$H41&amp;";ICP#"&amp;$I$10&amp;";Custom1#"&amp;$I$11&amp;";Custom2#"&amp;$I$12&amp;";Custom3#"&amp;$I$13&amp;";Custom4#"&amp;#REF!&amp;"")/#REF!,0)+AE41</f>
        <v>#VALUE!</v>
      </c>
      <c r="S41" s="157" t="e">
        <f>ROUND([1]!HsGetValue(#REF!,"Scenario#"&amp;S$10&amp;";Year#"&amp;S$11&amp;";Period#"&amp;S$12&amp;";View#"&amp;S$13&amp;";Entity#"&amp;$I41&amp;";Value#"&amp;#REF!&amp;";Account#"&amp;$H41&amp;";ICP#"&amp;$I$10&amp;";Custom1#"&amp;$I$11&amp;";Custom2#"&amp;$I$12&amp;";Custom3#"&amp;$I$13&amp;";Custom4#"&amp;#REF!&amp;"")/#REF!,0)+AF41</f>
        <v>#VALUE!</v>
      </c>
      <c r="T41" s="161" t="e">
        <f>ROUND([1]!HsGetValue(#REF!,"Scenario#"&amp;T$10&amp;";Year#"&amp;T$11&amp;";Period#"&amp;T$12&amp;";View#"&amp;T$13&amp;";Entity#"&amp;$I41&amp;";Value#"&amp;#REF!&amp;";Account#"&amp;$H41&amp;";ICP#"&amp;$I$10&amp;";Custom1#"&amp;$I$11&amp;";Custom2#"&amp;$I$12&amp;";Custom3#"&amp;$I$13&amp;";Custom4#"&amp;#REF!&amp;"")/#REF!,0)+AG41</f>
        <v>#VALUE!</v>
      </c>
      <c r="U41" s="161"/>
      <c r="V41" s="161" t="e">
        <f>ROUND([1]!HsGetValue(#REF!,"Scenario#"&amp;V$10&amp;";Year#"&amp;V$11&amp;";Period#"&amp;V$12&amp;";View#"&amp;V$13&amp;";Entity#"&amp;$I41&amp;";Value#"&amp;#REF!&amp;";Account#"&amp;$H41&amp;";ICP#"&amp;$I$10&amp;";Custom1#"&amp;$I$11&amp;";Custom2#"&amp;$I$12&amp;";Custom3#"&amp;$I$13&amp;";Custom4#"&amp;#REF!&amp;"")/#REF!,0)+AH41</f>
        <v>#VALUE!</v>
      </c>
      <c r="W41" s="161"/>
      <c r="X41" s="161" t="e">
        <f>ROUND([1]!HsGetValue(#REF!,"Scenario#"&amp;X$10&amp;";Year#"&amp;X$11&amp;";Period#"&amp;X$12&amp;";View#"&amp;X$13&amp;";Entity#"&amp;$I41&amp;";Value#"&amp;#REF!&amp;";Account#"&amp;$H41&amp;";ICP#"&amp;$I$10&amp;";Custom1#"&amp;$I$11&amp;";Custom2#"&amp;$I$12&amp;";Custom3#"&amp;$I$13&amp;";Custom4#"&amp;#REF!&amp;"")/#REF!,0)+AI41</f>
        <v>#VALUE!</v>
      </c>
      <c r="Y41" s="161" t="e">
        <f>ROUND([1]!HsGetValue(#REF!,"Scenario#"&amp;Y$10&amp;";Year#"&amp;Y$11&amp;";Period#"&amp;Y$12&amp;";View#"&amp;Y$13&amp;";Entity#"&amp;$I41&amp;";Value#"&amp;#REF!&amp;";Account#"&amp;$H41&amp;";ICP#"&amp;$I$10&amp;";Custom1#"&amp;$I$11&amp;";Custom2#"&amp;$I$12&amp;";Custom3#"&amp;$I$13&amp;";Custom4#"&amp;#REF!&amp;"")/#REF!,0)+AJ41</f>
        <v>#VALUE!</v>
      </c>
      <c r="Z41" s="161" t="e">
        <f>ROUND([1]!HsGetValue(#REF!,"Scenario#"&amp;Z$10&amp;";Year#"&amp;Z$11&amp;";Period#"&amp;Z$12&amp;";View#"&amp;Z$13&amp;";Entity#"&amp;$I41&amp;";Value#"&amp;#REF!&amp;";Account#"&amp;$H41&amp;";ICP#"&amp;$I$10&amp;";Custom1#"&amp;$I$11&amp;";Custom2#"&amp;$I$12&amp;";Custom3#"&amp;$I$13&amp;";Custom4#"&amp;#REF!&amp;"")/#REF!,0)+AK41</f>
        <v>#VALUE!</v>
      </c>
      <c r="AA41" s="70"/>
      <c r="AB41" s="352">
        <v>1</v>
      </c>
      <c r="AC41" s="352">
        <v>1</v>
      </c>
      <c r="AD41" s="352"/>
      <c r="AE41" s="352"/>
      <c r="AF41" s="352"/>
      <c r="AG41" s="352"/>
      <c r="AH41" s="352">
        <v>1</v>
      </c>
      <c r="AI41" s="352"/>
      <c r="AJ41" s="352"/>
      <c r="AK41" s="352">
        <v>-1</v>
      </c>
    </row>
    <row r="42" spans="3:37" ht="12.75" customHeight="1">
      <c r="M42" s="838" t="s">
        <v>156</v>
      </c>
      <c r="N42" s="838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70"/>
      <c r="AB42" s="148"/>
      <c r="AC42" s="148"/>
      <c r="AD42" s="148"/>
      <c r="AE42" s="148"/>
      <c r="AF42" s="148"/>
      <c r="AG42" s="148"/>
      <c r="AH42" s="148"/>
      <c r="AI42" s="148"/>
      <c r="AJ42" s="148"/>
      <c r="AK42" s="148"/>
    </row>
    <row r="43" spans="3:37" ht="12.75" customHeight="1">
      <c r="H43" s="50" t="s">
        <v>74</v>
      </c>
      <c r="I43" s="50" t="s">
        <v>66</v>
      </c>
      <c r="M43" s="53"/>
      <c r="N43" s="55" t="s">
        <v>162</v>
      </c>
      <c r="O43" s="156" t="e">
        <f>ROUND([1]!HsGetValue(#REF!,"Scenario#"&amp;O$10&amp;";Year#"&amp;O$11&amp;";Period#"&amp;O$12&amp;";View#"&amp;O$13&amp;";Entity#"&amp;$I43&amp;";Value#"&amp;#REF!&amp;";Account#"&amp;$H43&amp;";ICP#"&amp;$I$10&amp;";Custom1#"&amp;$I$11&amp;";Custom2#"&amp;$I$12&amp;";Custom3#"&amp;$I$13&amp;";Custom4#"&amp;#REF!&amp;"")/#REF!,0)+AB43</f>
        <v>#VALUE!</v>
      </c>
      <c r="P43" s="156" t="e">
        <f>ROUND([1]!HsGetValue(#REF!,"Scenario#"&amp;P$10&amp;";Year#"&amp;P$11&amp;";Period#"&amp;P$12&amp;";View#"&amp;P$13&amp;";Entity#"&amp;$I43&amp;";Value#"&amp;#REF!&amp;";Account#"&amp;$H43&amp;";ICP#"&amp;$I$10&amp;";Custom1#"&amp;$I$11&amp;";Custom2#"&amp;$I$12&amp;";Custom3#"&amp;$I$13&amp;";Custom4#"&amp;#REF!&amp;"")/#REF!,0)+AC43</f>
        <v>#VALUE!</v>
      </c>
      <c r="Q43" s="156" t="e">
        <f>ROUND([1]!HsGetValue(#REF!,"Scenario#"&amp;Q$10&amp;";Year#"&amp;Q$11&amp;";Period#"&amp;Q$12&amp;";View#"&amp;Q$13&amp;";Entity#"&amp;$I43&amp;";Value#"&amp;#REF!&amp;";Account#"&amp;$H43&amp;";ICP#"&amp;$I$10&amp;";Custom1#"&amp;$I$11&amp;";Custom2#"&amp;$I$12&amp;";Custom3#"&amp;$I$13&amp;";Custom4#"&amp;#REF!&amp;"")/#REF!,0)+AD43</f>
        <v>#VALUE!</v>
      </c>
      <c r="R43" s="156" t="e">
        <f>ROUND([1]!HsGetValue(#REF!,"Scenario#"&amp;R$10&amp;";Year#"&amp;R$11&amp;";Period#"&amp;R$12&amp;";View#"&amp;R$13&amp;";Entity#"&amp;$I43&amp;";Value#"&amp;#REF!&amp;";Account#"&amp;$H43&amp;";ICP#"&amp;$I$10&amp;";Custom1#"&amp;$I$11&amp;";Custom2#"&amp;$I$12&amp;";Custom3#"&amp;$I$13&amp;";Custom4#"&amp;#REF!&amp;"")/#REF!,0)+AE43</f>
        <v>#VALUE!</v>
      </c>
      <c r="S43" s="156" t="e">
        <f>ROUND([1]!HsGetValue(#REF!,"Scenario#"&amp;S$10&amp;";Year#"&amp;S$11&amp;";Period#"&amp;S$12&amp;";View#"&amp;S$13&amp;";Entity#"&amp;$I43&amp;";Value#"&amp;#REF!&amp;";Account#"&amp;$H43&amp;";ICP#"&amp;$I$10&amp;";Custom1#"&amp;$I$11&amp;";Custom2#"&amp;$I$12&amp;";Custom3#"&amp;$I$13&amp;";Custom4#"&amp;#REF!&amp;"")/#REF!,0)+AF43</f>
        <v>#VALUE!</v>
      </c>
      <c r="T43" s="160" t="e">
        <f>ROUND([1]!HsGetValue(#REF!,"Scenario#"&amp;T$10&amp;";Year#"&amp;T$11&amp;";Period#"&amp;T$12&amp;";View#"&amp;T$13&amp;";Entity#"&amp;$I43&amp;";Value#"&amp;#REF!&amp;";Account#"&amp;$H43&amp;";ICP#"&amp;$I$10&amp;";Custom1#"&amp;$I$11&amp;";Custom2#"&amp;$I$12&amp;";Custom3#"&amp;$I$13&amp;";Custom4#"&amp;#REF!&amp;"")/#REF!,0)+AG43</f>
        <v>#VALUE!</v>
      </c>
      <c r="U43" s="160"/>
      <c r="V43" s="160" t="e">
        <f>ROUND([1]!HsGetValue(#REF!,"Scenario#"&amp;V$10&amp;";Year#"&amp;V$11&amp;";Period#"&amp;V$12&amp;";View#"&amp;V$13&amp;";Entity#"&amp;$I43&amp;";Value#"&amp;#REF!&amp;";Account#"&amp;$H43&amp;";ICP#"&amp;$I$10&amp;";Custom1#"&amp;$I$11&amp;";Custom2#"&amp;$I$12&amp;";Custom3#"&amp;$I$13&amp;";Custom4#"&amp;#REF!&amp;"")/#REF!,0)+AH43</f>
        <v>#VALUE!</v>
      </c>
      <c r="W43" s="160"/>
      <c r="X43" s="160" t="e">
        <f>ROUND([1]!HsGetValue(#REF!,"Scenario#"&amp;X$10&amp;";Year#"&amp;X$11&amp;";Period#"&amp;X$12&amp;";View#"&amp;X$13&amp;";Entity#"&amp;$I43&amp;";Value#"&amp;#REF!&amp;";Account#"&amp;$H43&amp;";ICP#"&amp;$I$10&amp;";Custom1#"&amp;$I$11&amp;";Custom2#"&amp;$I$12&amp;";Custom3#"&amp;$I$13&amp;";Custom4#"&amp;#REF!&amp;"")/#REF!,0)+AI43</f>
        <v>#VALUE!</v>
      </c>
      <c r="Y43" s="160" t="e">
        <f>ROUND([1]!HsGetValue(#REF!,"Scenario#"&amp;Y$10&amp;";Year#"&amp;Y$11&amp;";Period#"&amp;Y$12&amp;";View#"&amp;Y$13&amp;";Entity#"&amp;$I43&amp;";Value#"&amp;#REF!&amp;";Account#"&amp;$H43&amp;";ICP#"&amp;$I$10&amp;";Custom1#"&amp;$I$11&amp;";Custom2#"&amp;$I$12&amp;";Custom3#"&amp;$I$13&amp;";Custom4#"&amp;#REF!&amp;"")/#REF!,0)+AJ43</f>
        <v>#VALUE!</v>
      </c>
      <c r="Z43" s="160" t="e">
        <f>ROUND([1]!HsGetValue(#REF!,"Scenario#"&amp;Z$10&amp;";Year#"&amp;Z$11&amp;";Period#"&amp;Z$12&amp;";View#"&amp;Z$13&amp;";Entity#"&amp;$I43&amp;";Value#"&amp;#REF!&amp;";Account#"&amp;$H43&amp;";ICP#"&amp;$I$10&amp;";Custom1#"&amp;$I$11&amp;";Custom2#"&amp;$I$12&amp;";Custom3#"&amp;$I$13&amp;";Custom4#"&amp;#REF!&amp;"")/#REF!,0)+AK43</f>
        <v>#VALUE!</v>
      </c>
      <c r="AA43" s="70"/>
      <c r="AB43" s="148"/>
      <c r="AC43" s="148"/>
      <c r="AD43" s="148"/>
      <c r="AE43" s="148">
        <v>1</v>
      </c>
      <c r="AF43" s="148"/>
      <c r="AG43" s="148"/>
      <c r="AH43" s="148"/>
      <c r="AI43" s="148"/>
      <c r="AJ43" s="148"/>
      <c r="AK43" s="148"/>
    </row>
    <row r="44" spans="3:37" ht="12.75" customHeight="1">
      <c r="H44" s="62">
        <v>700200</v>
      </c>
      <c r="I44" s="50" t="s">
        <v>66</v>
      </c>
      <c r="M44" s="65"/>
      <c r="N44" s="55" t="s">
        <v>163</v>
      </c>
      <c r="O44" s="322" t="e">
        <f>ROUND([1]!HsGetValue(#REF!,"Scenario#"&amp;O$10&amp;";Year#"&amp;O$11&amp;";Period#"&amp;O$12&amp;";View#"&amp;O$13&amp;";Entity#"&amp;$I44&amp;";Value#"&amp;#REF!&amp;";Account#"&amp;$H44&amp;";ICP#"&amp;$I$10&amp;";Custom1#"&amp;$I$11&amp;";Custom2#"&amp;$I$12&amp;";Custom3#"&amp;$I$13&amp;";Custom4#"&amp;#REF!&amp;"")/#REF!,0)+AB44</f>
        <v>#VALUE!</v>
      </c>
      <c r="P44" s="322" t="e">
        <f>ROUND([1]!HsGetValue(#REF!,"Scenario#"&amp;P$10&amp;";Year#"&amp;P$11&amp;";Period#"&amp;P$12&amp;";View#"&amp;P$13&amp;";Entity#"&amp;$I44&amp;";Value#"&amp;#REF!&amp;";Account#"&amp;$H44&amp;";ICP#"&amp;$I$10&amp;";Custom1#"&amp;$I$11&amp;";Custom2#"&amp;$I$12&amp;";Custom3#"&amp;$I$13&amp;";Custom4#"&amp;#REF!&amp;"")/#REF!,0)+AC44</f>
        <v>#VALUE!</v>
      </c>
      <c r="Q44" s="322" t="e">
        <f>ROUND([1]!HsGetValue(#REF!,"Scenario#"&amp;Q$10&amp;";Year#"&amp;Q$11&amp;";Period#"&amp;Q$12&amp;";View#"&amp;Q$13&amp;";Entity#"&amp;$I44&amp;";Value#"&amp;#REF!&amp;";Account#"&amp;$H44&amp;";ICP#"&amp;$I$10&amp;";Custom1#"&amp;$I$11&amp;";Custom2#"&amp;$I$12&amp;";Custom3#"&amp;$I$13&amp;";Custom4#"&amp;#REF!&amp;"")/#REF!,0)+AD44</f>
        <v>#VALUE!</v>
      </c>
      <c r="R44" s="322" t="e">
        <f>ROUND([1]!HsGetValue(#REF!,"Scenario#"&amp;R$10&amp;";Year#"&amp;R$11&amp;";Period#"&amp;R$12&amp;";View#"&amp;R$13&amp;";Entity#"&amp;$I44&amp;";Value#"&amp;#REF!&amp;";Account#"&amp;$H44&amp;";ICP#"&amp;$I$10&amp;";Custom1#"&amp;$I$11&amp;";Custom2#"&amp;$I$12&amp;";Custom3#"&amp;$I$13&amp;";Custom4#"&amp;#REF!&amp;"")/#REF!,0)+AE44</f>
        <v>#VALUE!</v>
      </c>
      <c r="S44" s="322" t="e">
        <f>ROUND([1]!HsGetValue(#REF!,"Scenario#"&amp;S$10&amp;";Year#"&amp;S$11&amp;";Period#"&amp;S$12&amp;";View#"&amp;S$13&amp;";Entity#"&amp;$I44&amp;";Value#"&amp;#REF!&amp;";Account#"&amp;$H44&amp;";ICP#"&amp;$I$10&amp;";Custom1#"&amp;$I$11&amp;";Custom2#"&amp;$I$12&amp;";Custom3#"&amp;$I$13&amp;";Custom4#"&amp;#REF!&amp;"")/#REF!,0)+AF44</f>
        <v>#VALUE!</v>
      </c>
      <c r="T44" s="323" t="e">
        <f>ROUND([1]!HsGetValue(#REF!,"Scenario#"&amp;T$10&amp;";Year#"&amp;T$11&amp;";Period#"&amp;T$12&amp;";View#"&amp;T$13&amp;";Entity#"&amp;$I44&amp;";Value#"&amp;#REF!&amp;";Account#"&amp;$H44&amp;";ICP#"&amp;$I$10&amp;";Custom1#"&amp;$I$11&amp;";Custom2#"&amp;$I$12&amp;";Custom3#"&amp;$I$13&amp;";Custom4#"&amp;#REF!&amp;"")/#REF!,0)+AG44</f>
        <v>#VALUE!</v>
      </c>
      <c r="U44" s="323"/>
      <c r="V44" s="323" t="e">
        <f>ROUND([1]!HsGetValue(#REF!,"Scenario#"&amp;V$10&amp;";Year#"&amp;V$11&amp;";Period#"&amp;V$12&amp;";View#"&amp;V$13&amp;";Entity#"&amp;$I44&amp;";Value#"&amp;#REF!&amp;";Account#"&amp;$H44&amp;";ICP#"&amp;$I$10&amp;";Custom1#"&amp;$I$11&amp;";Custom2#"&amp;$I$12&amp;";Custom3#"&amp;$I$13&amp;";Custom4#"&amp;#REF!&amp;"")/#REF!,0)+AH44</f>
        <v>#VALUE!</v>
      </c>
      <c r="W44" s="323"/>
      <c r="X44" s="323" t="e">
        <f>ROUND([1]!HsGetValue(#REF!,"Scenario#"&amp;X$10&amp;";Year#"&amp;X$11&amp;";Period#"&amp;X$12&amp;";View#"&amp;X$13&amp;";Entity#"&amp;$I44&amp;";Value#"&amp;#REF!&amp;";Account#"&amp;$H44&amp;";ICP#"&amp;$I$10&amp;";Custom1#"&amp;$I$11&amp;";Custom2#"&amp;$I$12&amp;";Custom3#"&amp;$I$13&amp;";Custom4#"&amp;#REF!&amp;"")/#REF!,0)+AI44</f>
        <v>#VALUE!</v>
      </c>
      <c r="Y44" s="323" t="e">
        <f>ROUND([1]!HsGetValue(#REF!,"Scenario#"&amp;Y$10&amp;";Year#"&amp;Y$11&amp;";Period#"&amp;Y$12&amp;";View#"&amp;Y$13&amp;";Entity#"&amp;$I44&amp;";Value#"&amp;#REF!&amp;";Account#"&amp;$H44&amp;";ICP#"&amp;$I$10&amp;";Custom1#"&amp;$I$11&amp;";Custom2#"&amp;$I$12&amp;";Custom3#"&amp;$I$13&amp;";Custom4#"&amp;#REF!&amp;"")/#REF!,0)+AJ44</f>
        <v>#VALUE!</v>
      </c>
      <c r="Z44" s="323" t="e">
        <f>ROUND([1]!HsGetValue(#REF!,"Scenario#"&amp;Z$10&amp;";Year#"&amp;Z$11&amp;";Period#"&amp;Z$12&amp;";View#"&amp;Z$13&amp;";Entity#"&amp;$I44&amp;";Value#"&amp;#REF!&amp;";Account#"&amp;$H44&amp;";ICP#"&amp;$I$10&amp;";Custom1#"&amp;$I$11&amp;";Custom2#"&amp;$I$12&amp;";Custom3#"&amp;$I$13&amp;";Custom4#"&amp;#REF!&amp;"")/#REF!,0)+AK44</f>
        <v>#VALUE!</v>
      </c>
      <c r="AA44" s="70"/>
      <c r="AB44" s="148"/>
      <c r="AC44" s="148">
        <v>1</v>
      </c>
      <c r="AD44" s="148"/>
      <c r="AE44" s="148"/>
      <c r="AF44" s="148"/>
      <c r="AG44" s="148"/>
      <c r="AH44" s="148"/>
      <c r="AI44" s="148"/>
      <c r="AJ44" s="148">
        <v>1</v>
      </c>
      <c r="AK44" s="148"/>
    </row>
    <row r="45" spans="3:37" ht="12.75" customHeight="1" thickBot="1">
      <c r="H45" s="50" t="s">
        <v>73</v>
      </c>
      <c r="I45" s="50" t="s">
        <v>66</v>
      </c>
      <c r="M45" s="83"/>
      <c r="N45" s="83"/>
      <c r="O45" s="155" t="e">
        <f>ROUND([1]!HsGetValue(#REF!,"Scenario#"&amp;O$10&amp;";Year#"&amp;O$11&amp;";Period#"&amp;O$12&amp;";View#"&amp;O$13&amp;";Entity#"&amp;$I45&amp;";Value#"&amp;#REF!&amp;";Account#"&amp;$H45&amp;";ICP#"&amp;$I$10&amp;";Custom1#"&amp;$I$11&amp;";Custom2#"&amp;$I$12&amp;";Custom3#"&amp;$I$13&amp;";Custom4#"&amp;#REF!&amp;"")/#REF!,0)+AB45</f>
        <v>#VALUE!</v>
      </c>
      <c r="P45" s="155" t="e">
        <f>ROUND([1]!HsGetValue(#REF!,"Scenario#"&amp;P$10&amp;";Year#"&amp;P$11&amp;";Period#"&amp;P$12&amp;";View#"&amp;P$13&amp;";Entity#"&amp;$I45&amp;";Value#"&amp;#REF!&amp;";Account#"&amp;$H45&amp;";ICP#"&amp;$I$10&amp;";Custom1#"&amp;$I$11&amp;";Custom2#"&amp;$I$12&amp;";Custom3#"&amp;$I$13&amp;";Custom4#"&amp;#REF!&amp;"")/#REF!,0)+AC45</f>
        <v>#VALUE!</v>
      </c>
      <c r="Q45" s="155" t="e">
        <f>ROUND([1]!HsGetValue(#REF!,"Scenario#"&amp;Q$10&amp;";Year#"&amp;Q$11&amp;";Period#"&amp;Q$12&amp;";View#"&amp;Q$13&amp;";Entity#"&amp;$I45&amp;";Value#"&amp;#REF!&amp;";Account#"&amp;$H45&amp;";ICP#"&amp;$I$10&amp;";Custom1#"&amp;$I$11&amp;";Custom2#"&amp;$I$12&amp;";Custom3#"&amp;$I$13&amp;";Custom4#"&amp;#REF!&amp;"")/#REF!,0)+AD45</f>
        <v>#VALUE!</v>
      </c>
      <c r="R45" s="155" t="e">
        <f>ROUND([1]!HsGetValue(#REF!,"Scenario#"&amp;R$10&amp;";Year#"&amp;R$11&amp;";Period#"&amp;R$12&amp;";View#"&amp;R$13&amp;";Entity#"&amp;$I45&amp;";Value#"&amp;#REF!&amp;";Account#"&amp;$H45&amp;";ICP#"&amp;$I$10&amp;";Custom1#"&amp;$I$11&amp;";Custom2#"&amp;$I$12&amp;";Custom3#"&amp;$I$13&amp;";Custom4#"&amp;#REF!&amp;"")/#REF!,0)+AE45</f>
        <v>#VALUE!</v>
      </c>
      <c r="S45" s="155" t="e">
        <f>ROUND([1]!HsGetValue(#REF!,"Scenario#"&amp;S$10&amp;";Year#"&amp;S$11&amp;";Period#"&amp;S$12&amp;";View#"&amp;S$13&amp;";Entity#"&amp;$I45&amp;";Value#"&amp;#REF!&amp;";Account#"&amp;$H45&amp;";ICP#"&amp;$I$10&amp;";Custom1#"&amp;$I$11&amp;";Custom2#"&amp;$I$12&amp;";Custom3#"&amp;$I$13&amp;";Custom4#"&amp;#REF!&amp;"")/#REF!,0)+AF45</f>
        <v>#VALUE!</v>
      </c>
      <c r="T45" s="162" t="e">
        <f>ROUND([1]!HsGetValue(#REF!,"Scenario#"&amp;T$10&amp;";Year#"&amp;T$11&amp;";Period#"&amp;T$12&amp;";View#"&amp;T$13&amp;";Entity#"&amp;$I45&amp;";Value#"&amp;#REF!&amp;";Account#"&amp;$H45&amp;";ICP#"&amp;$I$10&amp;";Custom1#"&amp;$I$11&amp;";Custom2#"&amp;$I$12&amp;";Custom3#"&amp;$I$13&amp;";Custom4#"&amp;#REF!&amp;"")/#REF!,0)+AG45</f>
        <v>#VALUE!</v>
      </c>
      <c r="U45" s="162"/>
      <c r="V45" s="162" t="e">
        <f>ROUND([1]!HsGetValue(#REF!,"Scenario#"&amp;V$10&amp;";Year#"&amp;V$11&amp;";Period#"&amp;V$12&amp;";View#"&amp;V$13&amp;";Entity#"&amp;$I45&amp;";Value#"&amp;#REF!&amp;";Account#"&amp;$H45&amp;";ICP#"&amp;$I$10&amp;";Custom1#"&amp;$I$11&amp;";Custom2#"&amp;$I$12&amp;";Custom3#"&amp;$I$13&amp;";Custom4#"&amp;#REF!&amp;"")/#REF!,0)+AH45</f>
        <v>#VALUE!</v>
      </c>
      <c r="W45" s="162"/>
      <c r="X45" s="162" t="e">
        <f>ROUND([1]!HsGetValue(#REF!,"Scenario#"&amp;X$10&amp;";Year#"&amp;X$11&amp;";Period#"&amp;X$12&amp;";View#"&amp;X$13&amp;";Entity#"&amp;$I45&amp;";Value#"&amp;#REF!&amp;";Account#"&amp;$H45&amp;";ICP#"&amp;$I$10&amp;";Custom1#"&amp;$I$11&amp;";Custom2#"&amp;$I$12&amp;";Custom3#"&amp;$I$13&amp;";Custom4#"&amp;#REF!&amp;"")/#REF!,0)+AI45</f>
        <v>#VALUE!</v>
      </c>
      <c r="Y45" s="162" t="e">
        <f>ROUND([1]!HsGetValue(#REF!,"Scenario#"&amp;Y$10&amp;";Year#"&amp;Y$11&amp;";Period#"&amp;Y$12&amp;";View#"&amp;Y$13&amp;";Entity#"&amp;$I45&amp;";Value#"&amp;#REF!&amp;";Account#"&amp;$H45&amp;";ICP#"&amp;$I$10&amp;";Custom1#"&amp;$I$11&amp;";Custom2#"&amp;$I$12&amp;";Custom3#"&amp;$I$13&amp;";Custom4#"&amp;#REF!&amp;"")/#REF!,0)+AJ45</f>
        <v>#VALUE!</v>
      </c>
      <c r="Z45" s="162" t="e">
        <f>ROUND([1]!HsGetValue(#REF!,"Scenario#"&amp;Z$10&amp;";Year#"&amp;Z$11&amp;";Period#"&amp;Z$12&amp;";View#"&amp;Z$13&amp;";Entity#"&amp;$I45&amp;";Value#"&amp;#REF!&amp;";Account#"&amp;$H45&amp;";ICP#"&amp;$I$10&amp;";Custom1#"&amp;$I$11&amp;";Custom2#"&amp;$I$12&amp;";Custom3#"&amp;$I$13&amp;";Custom4#"&amp;#REF!&amp;"")/#REF!,0)+AK45</f>
        <v>#VALUE!</v>
      </c>
      <c r="AA45" s="70"/>
      <c r="AB45" s="183">
        <v>1</v>
      </c>
      <c r="AC45" s="183">
        <v>1</v>
      </c>
      <c r="AD45" s="183"/>
      <c r="AE45" s="183"/>
      <c r="AF45" s="183"/>
      <c r="AG45" s="183"/>
      <c r="AH45" s="183">
        <v>1</v>
      </c>
      <c r="AI45" s="183"/>
      <c r="AJ45" s="183"/>
      <c r="AK45" s="183">
        <v>-1</v>
      </c>
    </row>
    <row r="46" spans="3:37" ht="12.75" customHeight="1">
      <c r="H46" s="47"/>
      <c r="M46" s="833" t="s">
        <v>357</v>
      </c>
      <c r="N46" s="833"/>
      <c r="O46" s="84"/>
      <c r="P46" s="84"/>
      <c r="Q46" s="84"/>
      <c r="R46" s="84"/>
      <c r="S46" s="84"/>
      <c r="T46" s="85"/>
      <c r="U46" s="85"/>
      <c r="V46" s="85"/>
      <c r="W46" s="85"/>
      <c r="X46" s="85"/>
      <c r="Y46" s="85"/>
      <c r="Z46" s="85"/>
      <c r="AA46" s="70"/>
      <c r="AB46" s="153"/>
      <c r="AC46" s="153"/>
      <c r="AD46" s="153"/>
      <c r="AE46" s="153"/>
      <c r="AF46" s="153"/>
      <c r="AG46" s="153"/>
      <c r="AH46" s="153"/>
      <c r="AI46" s="153"/>
      <c r="AJ46" s="153"/>
      <c r="AK46" s="153"/>
    </row>
    <row r="47" spans="3:37" ht="12.75" customHeight="1" thickBot="1">
      <c r="H47" s="47">
        <v>970001</v>
      </c>
      <c r="I47" s="47">
        <v>970002</v>
      </c>
      <c r="J47" s="47"/>
      <c r="K47" s="47"/>
      <c r="L47" s="47"/>
      <c r="M47" s="140"/>
      <c r="N47" s="78" t="s">
        <v>352</v>
      </c>
      <c r="O47" s="159" t="e">
        <f>[1]!HsGetValue(#REF!,"Scenario#"&amp;O$10&amp;";Year#"&amp;O$11&amp;";Period#"&amp;O$12&amp;";View#"&amp;O$13&amp;";Entity#"&amp;#REF!&amp;";Value#"&amp;#REF!&amp;";Account#"&amp;$I47&amp;";ICP#"&amp;$I$10&amp;";Custom1#"&amp;$I$11&amp;";Custom2#"&amp;$I$12&amp;";Custom3#"&amp;$I$13&amp;";Custom4#"&amp;#REF!&amp;"")+AB47</f>
        <v>#VALUE!</v>
      </c>
      <c r="P47" s="159" t="e">
        <f>[1]!HsGetValue(#REF!,"Scenario#"&amp;P$10&amp;";Year#"&amp;P$11&amp;";Period#"&amp;P$12&amp;";View#"&amp;P$13&amp;";Entity#"&amp;#REF!&amp;";Value#"&amp;#REF!&amp;";Account#"&amp;$H47&amp;";ICP#"&amp;$I$10&amp;";Custom1#"&amp;$I$11&amp;";Custom2#"&amp;$I$12&amp;";Custom3#"&amp;$I$13&amp;";Custom4#"&amp;#REF!&amp;"")+AC47</f>
        <v>#VALUE!</v>
      </c>
      <c r="Q47" s="159" t="e">
        <f>[1]!HsGetValue(#REF!,"Scenario#"&amp;Q$10&amp;";Year#"&amp;Q$11&amp;";Period#"&amp;Q$12&amp;";View#"&amp;Q$13&amp;";Entity#"&amp;#REF!&amp;";Value#"&amp;#REF!&amp;";Account#"&amp;$H47&amp;";ICP#"&amp;$I$10&amp;";Custom1#"&amp;$I$11&amp;";Custom2#"&amp;$I$12&amp;";Custom3#"&amp;$I$13&amp;";Custom4#"&amp;#REF!&amp;"")+AD47</f>
        <v>#VALUE!</v>
      </c>
      <c r="R47" s="159" t="e">
        <f>[1]!HsGetValue(#REF!,"Scenario#"&amp;R$10&amp;";Year#"&amp;R$11&amp;";Period#"&amp;R$12&amp;";View#"&amp;R$13&amp;";Entity#"&amp;#REF!&amp;";Value#"&amp;#REF!&amp;";Account#"&amp;$H47&amp;";ICP#"&amp;$I$10&amp;";Custom1#"&amp;$I$11&amp;";Custom2#"&amp;$I$12&amp;";Custom3#"&amp;$I$13&amp;";Custom4#"&amp;#REF!&amp;"")+AE47</f>
        <v>#VALUE!</v>
      </c>
      <c r="S47" s="159" t="e">
        <f>[1]!HsGetValue(#REF!,"Scenario#"&amp;S$10&amp;";Year#"&amp;S$11&amp;";Period#"&amp;S$12&amp;";View#"&amp;S$13&amp;";Entity#"&amp;#REF!&amp;";Value#"&amp;#REF!&amp;";Account#"&amp;$H47&amp;";ICP#"&amp;$I$10&amp;";Custom1#"&amp;$I$11&amp;";Custom2#"&amp;$I$12&amp;";Custom3#"&amp;$I$13&amp;";Custom4#"&amp;#REF!&amp;"")+AF47</f>
        <v>#VALUE!</v>
      </c>
      <c r="T47" s="164" t="e">
        <f>[1]!HsGetValue(#REF!,"Scenario#"&amp;T$10&amp;";Year#"&amp;T$11&amp;";Period#"&amp;T$12&amp;";View#"&amp;T$13&amp;";Entity#"&amp;#REF!&amp;";Value#"&amp;#REF!&amp;";Account#"&amp;$I47&amp;";ICP#"&amp;$I$10&amp;";Custom1#"&amp;$I$11&amp;";Custom2#"&amp;$I$12&amp;";Custom3#"&amp;$I$13&amp;";Custom4#"&amp;#REF!&amp;"")+AG47</f>
        <v>#VALUE!</v>
      </c>
      <c r="U47" s="164"/>
      <c r="V47" s="164" t="e">
        <f>[1]!HsGetValue(#REF!,"Scenario#"&amp;V$10&amp;";Year#"&amp;V$11&amp;";Period#"&amp;V$12&amp;";View#"&amp;V$13&amp;";Entity#"&amp;#REF!&amp;";Value#"&amp;#REF!&amp;";Account#"&amp;$H47&amp;";ICP#"&amp;$I$10&amp;";Custom1#"&amp;$I$11&amp;";Custom2#"&amp;$I$12&amp;";Custom3#"&amp;$I$13&amp;";Custom4#"&amp;#REF!&amp;"")+AH47</f>
        <v>#VALUE!</v>
      </c>
      <c r="W47" s="164"/>
      <c r="X47" s="164" t="e">
        <f>[1]!HsGetValue(#REF!,"Scenario#"&amp;X$10&amp;";Year#"&amp;X$11&amp;";Period#"&amp;X$12&amp;";View#"&amp;X$13&amp;";Entity#"&amp;#REF!&amp;";Value#"&amp;#REF!&amp;";Account#"&amp;$H47&amp;";ICP#"&amp;$I$10&amp;";Custom1#"&amp;$I$11&amp;";Custom2#"&amp;$I$12&amp;";Custom3#"&amp;$I$13&amp;";Custom4#"&amp;#REF!&amp;"")+AI47</f>
        <v>#VALUE!</v>
      </c>
      <c r="Y47" s="164" t="e">
        <f>[1]!HsGetValue(#REF!,"Scenario#"&amp;Y$10&amp;";Year#"&amp;Y$11&amp;";Period#"&amp;Y$12&amp;";View#"&amp;Y$13&amp;";Entity#"&amp;#REF!&amp;";Value#"&amp;#REF!&amp;";Account#"&amp;$H47&amp;";ICP#"&amp;$I$10&amp;";Custom1#"&amp;$I$11&amp;";Custom2#"&amp;$I$12&amp;";Custom3#"&amp;$I$13&amp;";Custom4#"&amp;#REF!&amp;"")+AJ47</f>
        <v>#VALUE!</v>
      </c>
      <c r="Z47" s="164" t="e">
        <f>[1]!HsGetValue(#REF!,"Scenario#"&amp;Z$10&amp;";Year#"&amp;Z$11&amp;";Period#"&amp;Z$12&amp;";View#"&amp;Z$13&amp;";Entity#"&amp;#REF!&amp;";Value#"&amp;#REF!&amp;";Account#"&amp;$H47&amp;";ICP#"&amp;$I$10&amp;";Custom1#"&amp;$I$11&amp;";Custom2#"&amp;$I$12&amp;";Custom3#"&amp;$I$13&amp;";Custom4#"&amp;#REF!&amp;"")+AK47</f>
        <v>#VALUE!</v>
      </c>
      <c r="AA47" s="70"/>
      <c r="AB47" s="232"/>
      <c r="AC47" s="232">
        <v>-3.0000000000000001E-3</v>
      </c>
      <c r="AD47" s="232"/>
      <c r="AE47" s="232"/>
      <c r="AF47" s="232"/>
      <c r="AG47" s="232"/>
      <c r="AH47" s="232"/>
      <c r="AI47" s="232"/>
      <c r="AJ47" s="232">
        <v>0.12</v>
      </c>
      <c r="AK47" s="232">
        <v>0.12</v>
      </c>
    </row>
    <row r="48" spans="3:37" ht="12.75" customHeight="1">
      <c r="C48" s="90" t="s">
        <v>67</v>
      </c>
      <c r="H48" s="47">
        <v>970011</v>
      </c>
      <c r="I48" s="47">
        <v>970012</v>
      </c>
      <c r="J48" s="47"/>
      <c r="K48" s="47"/>
      <c r="L48" s="47"/>
      <c r="M48" s="65"/>
      <c r="N48" s="65" t="s">
        <v>305</v>
      </c>
      <c r="O48" s="229" t="e">
        <f>[1]!HsGetValue(#REF!,"Scenario#"&amp;O$10&amp;";Year#"&amp;O$11&amp;";Period#"&amp;O$12&amp;";View#"&amp;O$13&amp;";Entity#"&amp;#REF!&amp;";Value#"&amp;#REF!&amp;";Account#"&amp;$I48&amp;";ICP#"&amp;$I$10&amp;";Custom1#"&amp;$I$11&amp;";Custom2#"&amp;$I$12&amp;";Custom3#"&amp;$I$13&amp;";Custom4#"&amp;#REF!&amp;"")+AB48</f>
        <v>#VALUE!</v>
      </c>
      <c r="P48" s="229" t="e">
        <f>[1]!HsGetValue(#REF!,"Scenario#"&amp;P$10&amp;";Year#"&amp;P$11&amp;";Period#"&amp;P$12&amp;";View#"&amp;P$13&amp;";Entity#"&amp;#REF!&amp;";Value#"&amp;#REF!&amp;";Account#"&amp;$H48&amp;";ICP#"&amp;$I$10&amp;";Custom1#"&amp;$I$11&amp;";Custom2#"&amp;$I$12&amp;";Custom3#"&amp;$I$13&amp;";Custom4#"&amp;#REF!&amp;"")+AC48</f>
        <v>#VALUE!</v>
      </c>
      <c r="Q48" s="229" t="e">
        <f>[1]!HsGetValue(#REF!,"Scenario#"&amp;Q$10&amp;";Year#"&amp;Q$11&amp;";Period#"&amp;Q$12&amp;";View#"&amp;Q$13&amp;";Entity#"&amp;#REF!&amp;";Value#"&amp;#REF!&amp;";Account#"&amp;$H48&amp;";ICP#"&amp;$I$10&amp;";Custom1#"&amp;$I$11&amp;";Custom2#"&amp;$I$12&amp;";Custom3#"&amp;$I$13&amp;";Custom4#"&amp;#REF!&amp;"")+AD48</f>
        <v>#VALUE!</v>
      </c>
      <c r="R48" s="229" t="e">
        <f>[1]!HsGetValue(#REF!,"Scenario#"&amp;R$10&amp;";Year#"&amp;R$11&amp;";Period#"&amp;R$12&amp;";View#"&amp;R$13&amp;";Entity#"&amp;#REF!&amp;";Value#"&amp;#REF!&amp;";Account#"&amp;$H48&amp;";ICP#"&amp;$I$10&amp;";Custom1#"&amp;$I$11&amp;";Custom2#"&amp;$I$12&amp;";Custom3#"&amp;$I$13&amp;";Custom4#"&amp;#REF!&amp;"")+AE48</f>
        <v>#VALUE!</v>
      </c>
      <c r="S48" s="229" t="e">
        <f>[1]!HsGetValue(#REF!,"Scenario#"&amp;S$10&amp;";Year#"&amp;S$11&amp;";Period#"&amp;S$12&amp;";View#"&amp;S$13&amp;";Entity#"&amp;#REF!&amp;";Value#"&amp;#REF!&amp;";Account#"&amp;$H48&amp;";ICP#"&amp;$I$10&amp;";Custom1#"&amp;$I$11&amp;";Custom2#"&amp;$I$12&amp;";Custom3#"&amp;$I$13&amp;";Custom4#"&amp;#REF!&amp;"")+AF48</f>
        <v>#VALUE!</v>
      </c>
      <c r="T48" s="230" t="e">
        <f>[1]!HsGetValue(#REF!,"Scenario#"&amp;T$10&amp;";Year#"&amp;T$11&amp;";Period#"&amp;T$12&amp;";View#"&amp;T$13&amp;";Entity#"&amp;#REF!&amp;";Value#"&amp;#REF!&amp;";Account#"&amp;$I48&amp;";ICP#"&amp;$I$10&amp;";Custom1#"&amp;$I$11&amp;";Custom2#"&amp;$I$12&amp;";Custom3#"&amp;$I$13&amp;";Custom4#"&amp;#REF!&amp;"")+AG48</f>
        <v>#VALUE!</v>
      </c>
      <c r="U48" s="230"/>
      <c r="V48" s="230" t="e">
        <f>[1]!HsGetValue(#REF!,"Scenario#"&amp;V$10&amp;";Year#"&amp;V$11&amp;";Period#"&amp;V$12&amp;";View#"&amp;V$13&amp;";Entity#"&amp;#REF!&amp;";Value#"&amp;#REF!&amp;";Account#"&amp;$H48&amp;";ICP#"&amp;$I$10&amp;";Custom1#"&amp;$I$11&amp;";Custom2#"&amp;$I$12&amp;";Custom3#"&amp;$I$13&amp;";Custom4#"&amp;#REF!&amp;"")+AH48</f>
        <v>#VALUE!</v>
      </c>
      <c r="W48" s="230"/>
      <c r="X48" s="230" t="e">
        <f>[1]!HsGetValue(#REF!,"Scenario#"&amp;X$10&amp;";Year#"&amp;X$11&amp;";Period#"&amp;X$12&amp;";View#"&amp;X$13&amp;";Entity#"&amp;#REF!&amp;";Value#"&amp;#REF!&amp;";Account#"&amp;$H48&amp;";ICP#"&amp;$I$10&amp;";Custom1#"&amp;$I$11&amp;";Custom2#"&amp;$I$12&amp;";Custom3#"&amp;$I$13&amp;";Custom4#"&amp;#REF!&amp;"")+AI48</f>
        <v>#VALUE!</v>
      </c>
      <c r="Y48" s="230" t="e">
        <f>[1]!HsGetValue(#REF!,"Scenario#"&amp;Y$10&amp;";Year#"&amp;Y$11&amp;";Period#"&amp;Y$12&amp;";View#"&amp;Y$13&amp;";Entity#"&amp;#REF!&amp;";Value#"&amp;#REF!&amp;";Account#"&amp;$H48&amp;";ICP#"&amp;$I$10&amp;";Custom1#"&amp;$I$11&amp;";Custom2#"&amp;$I$12&amp;";Custom3#"&amp;$I$13&amp;";Custom4#"&amp;#REF!&amp;"")+AJ48</f>
        <v>#VALUE!</v>
      </c>
      <c r="Z48" s="230" t="e">
        <f>[1]!HsGetValue(#REF!,"Scenario#"&amp;Z$10&amp;";Year#"&amp;Z$11&amp;";Period#"&amp;Z$12&amp;";View#"&amp;Z$13&amp;";Entity#"&amp;#REF!&amp;";Value#"&amp;#REF!&amp;";Account#"&amp;$H48&amp;";ICP#"&amp;$I$10&amp;";Custom1#"&amp;$I$11&amp;";Custom2#"&amp;$I$12&amp;";Custom3#"&amp;$I$13&amp;";Custom4#"&amp;#REF!&amp;"")+AK48</f>
        <v>#VALUE!</v>
      </c>
      <c r="AA48" s="70"/>
      <c r="AB48" s="233"/>
      <c r="AC48" s="233"/>
      <c r="AD48" s="233"/>
      <c r="AE48" s="233"/>
      <c r="AF48" s="233"/>
      <c r="AG48" s="233"/>
      <c r="AH48" s="233"/>
      <c r="AI48" s="233"/>
      <c r="AJ48" s="233">
        <v>0.12</v>
      </c>
      <c r="AK48" s="233">
        <v>0.12</v>
      </c>
    </row>
    <row r="49" spans="3:37" ht="28.5" customHeight="1">
      <c r="H49" s="47"/>
      <c r="M49" s="832" t="s">
        <v>355</v>
      </c>
      <c r="N49" s="833"/>
      <c r="O49" s="84"/>
      <c r="P49" s="84"/>
      <c r="Q49" s="84"/>
      <c r="R49" s="84"/>
      <c r="S49" s="84"/>
      <c r="T49" s="85"/>
      <c r="U49" s="85"/>
      <c r="V49" s="85"/>
      <c r="W49" s="85"/>
      <c r="X49" s="85"/>
      <c r="Y49" s="85"/>
      <c r="Z49" s="85"/>
      <c r="AA49" s="70"/>
      <c r="AB49" s="153"/>
      <c r="AC49" s="153"/>
      <c r="AD49" s="153"/>
      <c r="AE49" s="153"/>
      <c r="AF49" s="153"/>
      <c r="AG49" s="153"/>
      <c r="AH49" s="153"/>
      <c r="AI49" s="153"/>
      <c r="AJ49" s="153"/>
      <c r="AK49" s="153"/>
    </row>
    <row r="50" spans="3:37" s="142" customFormat="1" ht="12.75" customHeight="1">
      <c r="C50" s="175"/>
      <c r="D50" s="175"/>
      <c r="E50" s="175"/>
      <c r="F50" s="175"/>
      <c r="H50" s="235"/>
      <c r="I50" s="235"/>
      <c r="J50" s="235"/>
      <c r="K50" s="235"/>
      <c r="L50" s="235"/>
      <c r="M50" s="176"/>
      <c r="N50" s="150" t="s">
        <v>284</v>
      </c>
      <c r="O50" s="236">
        <v>4.93</v>
      </c>
      <c r="P50" s="236">
        <v>3.84</v>
      </c>
      <c r="Q50" s="236">
        <v>4.25</v>
      </c>
      <c r="R50" s="236">
        <v>4.3099999999999996</v>
      </c>
      <c r="S50" s="236">
        <v>4.93</v>
      </c>
      <c r="T50" s="232">
        <v>7.29</v>
      </c>
      <c r="U50" s="232"/>
      <c r="V50" s="232">
        <v>4.4000000000000004</v>
      </c>
      <c r="W50" s="232"/>
      <c r="X50" s="232">
        <v>5.84</v>
      </c>
      <c r="Y50" s="232">
        <v>7.25</v>
      </c>
      <c r="Z50" s="232">
        <v>7.29</v>
      </c>
      <c r="AA50" s="237"/>
      <c r="AB50" s="232"/>
      <c r="AC50" s="232"/>
      <c r="AD50" s="232"/>
      <c r="AE50" s="232"/>
      <c r="AF50" s="232"/>
      <c r="AG50" s="232"/>
      <c r="AH50" s="232"/>
      <c r="AI50" s="232"/>
      <c r="AJ50" s="232"/>
      <c r="AK50" s="232"/>
    </row>
    <row r="51" spans="3:37" s="142" customFormat="1" ht="12.75" customHeight="1" thickBot="1">
      <c r="C51" s="175"/>
      <c r="D51" s="175"/>
      <c r="E51" s="175"/>
      <c r="F51" s="175"/>
      <c r="H51" s="235"/>
      <c r="I51" s="235"/>
      <c r="J51" s="235"/>
      <c r="K51" s="235"/>
      <c r="L51" s="235"/>
      <c r="M51" s="238"/>
      <c r="N51" s="238" t="s">
        <v>285</v>
      </c>
      <c r="O51" s="239">
        <v>2.97</v>
      </c>
      <c r="P51" s="239">
        <v>2.97</v>
      </c>
      <c r="Q51" s="239">
        <v>3.37</v>
      </c>
      <c r="R51" s="239">
        <v>3.53</v>
      </c>
      <c r="S51" s="239">
        <v>3.86</v>
      </c>
      <c r="T51" s="234">
        <v>3.3</v>
      </c>
      <c r="U51" s="234"/>
      <c r="V51" s="234">
        <v>3.3</v>
      </c>
      <c r="W51" s="234"/>
      <c r="X51" s="234">
        <v>3.42</v>
      </c>
      <c r="Y51" s="234">
        <v>5.54</v>
      </c>
      <c r="Z51" s="234">
        <v>5.65</v>
      </c>
      <c r="AA51" s="237"/>
      <c r="AB51" s="234"/>
      <c r="AC51" s="234"/>
      <c r="AD51" s="234"/>
      <c r="AE51" s="234"/>
      <c r="AF51" s="234"/>
      <c r="AG51" s="234"/>
      <c r="AH51" s="234"/>
      <c r="AI51" s="234"/>
      <c r="AJ51" s="234"/>
      <c r="AK51" s="234"/>
    </row>
    <row r="52" spans="3:37" s="142" customFormat="1" ht="6.95" customHeight="1">
      <c r="C52" s="175"/>
      <c r="D52" s="175"/>
      <c r="E52" s="175"/>
      <c r="F52" s="175"/>
      <c r="H52" s="235"/>
      <c r="I52" s="235"/>
      <c r="J52" s="235"/>
      <c r="K52" s="235"/>
      <c r="L52" s="235"/>
      <c r="M52" s="178"/>
      <c r="N52" s="178"/>
      <c r="O52" s="236"/>
      <c r="P52" s="236"/>
      <c r="Q52" s="236"/>
      <c r="R52" s="236"/>
      <c r="S52" s="236"/>
      <c r="T52" s="232"/>
      <c r="U52" s="232"/>
      <c r="V52" s="232"/>
      <c r="W52" s="232"/>
      <c r="X52" s="232"/>
      <c r="Y52" s="232"/>
      <c r="Z52" s="232"/>
      <c r="AA52" s="237"/>
      <c r="AB52" s="232"/>
      <c r="AC52" s="232"/>
      <c r="AD52" s="232"/>
      <c r="AE52" s="232"/>
      <c r="AF52" s="232"/>
      <c r="AG52" s="232"/>
      <c r="AH52" s="232"/>
      <c r="AI52" s="232"/>
      <c r="AJ52" s="232"/>
      <c r="AK52" s="232"/>
    </row>
    <row r="53" spans="3:37" ht="12.75" customHeight="1">
      <c r="M53" s="830" t="s">
        <v>317</v>
      </c>
      <c r="N53" s="831"/>
      <c r="O53" s="831"/>
      <c r="P53" s="831"/>
      <c r="Q53" s="831"/>
      <c r="R53" s="831"/>
      <c r="S53" s="831"/>
      <c r="T53" s="831"/>
      <c r="U53" s="831"/>
      <c r="V53" s="831"/>
      <c r="W53" s="831"/>
      <c r="X53" s="831"/>
      <c r="Y53" s="831"/>
      <c r="Z53" s="831"/>
      <c r="AB53" s="154"/>
      <c r="AC53" s="154"/>
      <c r="AD53" s="154"/>
      <c r="AE53" s="154"/>
      <c r="AF53" s="227"/>
      <c r="AG53" s="227"/>
      <c r="AH53" s="227"/>
      <c r="AI53" s="227"/>
      <c r="AJ53" s="227"/>
      <c r="AK53" s="227"/>
    </row>
    <row r="54" spans="3:37" ht="12.75" customHeight="1">
      <c r="M54" s="830" t="s">
        <v>344</v>
      </c>
      <c r="N54" s="831"/>
      <c r="O54" s="831"/>
      <c r="P54" s="831"/>
      <c r="Q54" s="831"/>
      <c r="R54" s="831"/>
      <c r="S54" s="831"/>
      <c r="T54" s="831"/>
      <c r="U54" s="831"/>
      <c r="V54" s="831"/>
      <c r="W54" s="831"/>
      <c r="X54" s="831"/>
      <c r="Y54" s="831"/>
      <c r="Z54" s="831"/>
      <c r="AB54" s="154"/>
      <c r="AC54" s="154"/>
      <c r="AD54" s="154"/>
      <c r="AE54" s="154"/>
      <c r="AF54" s="227"/>
      <c r="AG54" s="227"/>
      <c r="AH54" s="227"/>
      <c r="AI54" s="227"/>
      <c r="AJ54" s="227"/>
      <c r="AK54" s="227"/>
    </row>
    <row r="55" spans="3:37" ht="23.25" customHeight="1">
      <c r="M55" s="830" t="s">
        <v>359</v>
      </c>
      <c r="N55" s="831"/>
      <c r="O55" s="831"/>
      <c r="P55" s="831"/>
      <c r="Q55" s="831"/>
      <c r="R55" s="831"/>
      <c r="S55" s="831"/>
      <c r="T55" s="831"/>
      <c r="U55" s="831"/>
      <c r="V55" s="831"/>
      <c r="W55" s="831"/>
      <c r="X55" s="831"/>
      <c r="Y55" s="831"/>
      <c r="Z55" s="831"/>
      <c r="AB55" s="154"/>
      <c r="AC55" s="154"/>
      <c r="AD55" s="154"/>
      <c r="AE55" s="154"/>
      <c r="AF55" s="227"/>
      <c r="AG55" s="227"/>
      <c r="AH55" s="227"/>
      <c r="AI55" s="227"/>
      <c r="AJ55" s="227"/>
      <c r="AK55" s="227"/>
    </row>
    <row r="56" spans="3:37" ht="36" customHeight="1">
      <c r="M56" s="829" t="s">
        <v>365</v>
      </c>
      <c r="N56" s="829"/>
      <c r="O56" s="829"/>
      <c r="P56" s="829"/>
      <c r="Q56" s="829"/>
      <c r="R56" s="829"/>
      <c r="S56" s="829"/>
      <c r="T56" s="829"/>
      <c r="U56" s="829"/>
      <c r="V56" s="829"/>
      <c r="W56" s="829"/>
      <c r="X56" s="829"/>
      <c r="Y56" s="829"/>
      <c r="Z56" s="829"/>
      <c r="AA56" s="435"/>
      <c r="AB56" s="154"/>
      <c r="AC56" s="154"/>
      <c r="AD56" s="154"/>
      <c r="AE56" s="154"/>
      <c r="AF56" s="421"/>
      <c r="AG56" s="421"/>
      <c r="AH56" s="421"/>
      <c r="AI56" s="421"/>
      <c r="AJ56" s="421"/>
      <c r="AK56" s="421"/>
    </row>
    <row r="57" spans="3:37" ht="12" customHeight="1">
      <c r="AB57" s="154"/>
      <c r="AC57" s="154"/>
      <c r="AD57" s="154"/>
      <c r="AE57" s="154"/>
    </row>
    <row r="58" spans="3:37" ht="12" customHeight="1">
      <c r="M58" s="92" t="s">
        <v>250</v>
      </c>
      <c r="O58" s="52" t="e">
        <f>IF(COUNTIF(O61:O63,"ERROR"),#REF!,#REF!)</f>
        <v>#REF!</v>
      </c>
      <c r="P58" s="52" t="e">
        <f>IF(COUNTIF(P61:P63,"ERROR"),#REF!,#REF!)</f>
        <v>#REF!</v>
      </c>
      <c r="Q58" s="52" t="e">
        <f>IF(COUNTIF(Q61:Q63,"ERROR"),#REF!,#REF!)</f>
        <v>#REF!</v>
      </c>
      <c r="R58" s="52" t="e">
        <f>IF(COUNTIF(R61:R63,"ERROR"),#REF!,#REF!)</f>
        <v>#REF!</v>
      </c>
      <c r="S58" s="52" t="e">
        <f>IF(COUNTIF(S61:S63,"ERROR"),#REF!,#REF!)</f>
        <v>#REF!</v>
      </c>
      <c r="T58" s="52" t="e">
        <f>IF(COUNTIF(T61:T63,"ERROR"),#REF!,#REF!)</f>
        <v>#REF!</v>
      </c>
      <c r="V58" s="52" t="e">
        <f>IF(COUNTIF(V61:V63,"ERROR"),#REF!,#REF!)</f>
        <v>#REF!</v>
      </c>
      <c r="X58" s="52" t="e">
        <f>IF(COUNTIF(X61:X63,"ERROR"),#REF!,#REF!)</f>
        <v>#REF!</v>
      </c>
      <c r="Y58" s="52" t="e">
        <f>IF(COUNTIF(Y61:Y63,"ERROR"),#REF!,#REF!)</f>
        <v>#REF!</v>
      </c>
      <c r="Z58" s="52" t="e">
        <f>IF(COUNTIF(Z61:Z63,"ERROR"),#REF!,#REF!)</f>
        <v>#REF!</v>
      </c>
    </row>
    <row r="59" spans="3:37" ht="12" customHeight="1">
      <c r="M59" s="50" t="s">
        <v>281</v>
      </c>
      <c r="O59" s="52" t="e">
        <f>IF(ABS(O30+O31-O32)&lt;#REF!,#REF!,#REF!)</f>
        <v>#VALUE!</v>
      </c>
      <c r="P59" s="52" t="e">
        <f>IF(ABS(P30+P31-P32)&lt;#REF!,#REF!,#REF!)</f>
        <v>#VALUE!</v>
      </c>
      <c r="Q59" s="52" t="e">
        <f>IF(ABS(Q30+Q31-Q32)&lt;#REF!,#REF!,#REF!)</f>
        <v>#VALUE!</v>
      </c>
      <c r="R59" s="52" t="e">
        <f>IF(ABS(R30+R31-R32)&lt;#REF!,#REF!,#REF!)</f>
        <v>#VALUE!</v>
      </c>
      <c r="S59" s="52" t="e">
        <f>IF(ABS(S30+S31-S32)&lt;#REF!,#REF!,#REF!)</f>
        <v>#VALUE!</v>
      </c>
      <c r="T59" s="52" t="e">
        <f>IF(ABS(T30+T31-T32)&lt;#REF!,#REF!,#REF!)</f>
        <v>#VALUE!</v>
      </c>
      <c r="V59" s="52" t="e">
        <f>IF(ABS(V30+V31-V32)&lt;#REF!,#REF!,#REF!)</f>
        <v>#VALUE!</v>
      </c>
      <c r="X59" s="52" t="e">
        <f>IF(ABS(X30+X31-X32)&lt;#REF!,#REF!,#REF!)</f>
        <v>#VALUE!</v>
      </c>
      <c r="Y59" s="52" t="e">
        <f>IF(ABS(Y30+Y31-Y32)&lt;#REF!,#REF!,#REF!)</f>
        <v>#VALUE!</v>
      </c>
      <c r="Z59" s="52" t="e">
        <f>IF(ABS(Z30+Z31-Z32)&lt;#REF!,#REF!,#REF!)</f>
        <v>#VALUE!</v>
      </c>
    </row>
    <row r="60" spans="3:37" ht="12" customHeight="1">
      <c r="M60" s="50" t="s">
        <v>246</v>
      </c>
      <c r="O60" s="52" t="e">
        <f>IF(ABS(O34+O35-O36)&lt;#REF!,#REF!,#REF!)</f>
        <v>#VALUE!</v>
      </c>
      <c r="P60" s="52" t="e">
        <f>IF(ABS(P34+P35-P36)&lt;#REF!,#REF!,#REF!)</f>
        <v>#VALUE!</v>
      </c>
      <c r="Q60" s="52" t="e">
        <f>IF(ABS(Q34+Q35-Q36)&lt;#REF!,#REF!,#REF!)</f>
        <v>#VALUE!</v>
      </c>
      <c r="R60" s="52" t="e">
        <f>IF(ABS(R34+R35-R36)&lt;#REF!,#REF!,#REF!)</f>
        <v>#VALUE!</v>
      </c>
      <c r="S60" s="52" t="e">
        <f>IF(ABS(S34+S35-S36)&lt;#REF!,#REF!,#REF!)</f>
        <v>#VALUE!</v>
      </c>
      <c r="T60" s="52" t="e">
        <f>IF(ABS(T34+T35-T36)&lt;#REF!,#REF!,#REF!)</f>
        <v>#VALUE!</v>
      </c>
      <c r="V60" s="52" t="e">
        <f>IF(ABS(V34+V35-V36)&lt;#REF!,#REF!,#REF!)</f>
        <v>#VALUE!</v>
      </c>
      <c r="X60" s="52" t="e">
        <f>IF(ABS(X34+X35-X36)&lt;#REF!,#REF!,#REF!)</f>
        <v>#VALUE!</v>
      </c>
      <c r="Y60" s="52" t="e">
        <f>IF(ABS(Y34+Y35-Y36)&lt;#REF!,#REF!,#REF!)</f>
        <v>#VALUE!</v>
      </c>
      <c r="Z60" s="52" t="e">
        <f>IF(ABS(Z34+Z35-Z36)&lt;#REF!,#REF!,#REF!)</f>
        <v>#VALUE!</v>
      </c>
    </row>
    <row r="61" spans="3:37" ht="12" customHeight="1">
      <c r="M61" s="62" t="s">
        <v>247</v>
      </c>
      <c r="O61" s="52" t="e">
        <f>IF(ABS(O36-O37-O38-O39)&lt;#REF!,#REF!,#REF!)</f>
        <v>#VALUE!</v>
      </c>
      <c r="P61" s="52" t="e">
        <f>IF(ABS(P36-P37-P38-P39)&lt;#REF!,#REF!,#REF!)</f>
        <v>#VALUE!</v>
      </c>
      <c r="Q61" s="52" t="e">
        <f>IF(ABS(Q36-Q37-Q38-Q39)&lt;#REF!,#REF!,#REF!)</f>
        <v>#VALUE!</v>
      </c>
      <c r="R61" s="52" t="e">
        <f>IF(ABS(R36-R37-R38-R39)&lt;#REF!,#REF!,#REF!)</f>
        <v>#VALUE!</v>
      </c>
      <c r="S61" s="52" t="e">
        <f>IF(ABS(S36-S37-S38-S39)&lt;#REF!,#REF!,#REF!)</f>
        <v>#VALUE!</v>
      </c>
      <c r="T61" s="52" t="e">
        <f>IF(ABS(T36-T37-T38-T39)&lt;#REF!,#REF!,#REF!)</f>
        <v>#VALUE!</v>
      </c>
      <c r="V61" s="52" t="e">
        <f>IF(ABS(V36-V37-V38-V39)&lt;#REF!,#REF!,#REF!)</f>
        <v>#VALUE!</v>
      </c>
      <c r="X61" s="52" t="e">
        <f>IF(ABS(X36-X37-X38-X39)&lt;#REF!,#REF!,#REF!)</f>
        <v>#VALUE!</v>
      </c>
      <c r="Y61" s="52" t="e">
        <f>IF(ABS(Y36-Y37-Y38-Y39)&lt;#REF!,#REF!,#REF!)</f>
        <v>#VALUE!</v>
      </c>
      <c r="Z61" s="52" t="e">
        <f>IF(ABS(Z36-Z37-Z38-Z39)&lt;#REF!,#REF!,#REF!)</f>
        <v>#VALUE!</v>
      </c>
    </row>
    <row r="62" spans="3:37" ht="12" customHeight="1">
      <c r="M62" s="62" t="s">
        <v>248</v>
      </c>
      <c r="O62" s="52" t="e">
        <f>IF(ABS(O39-O40-O41)&lt;#REF!,#REF!,#REF!)</f>
        <v>#VALUE!</v>
      </c>
      <c r="P62" s="52" t="e">
        <f>IF(ABS(P39-P40-P41)&lt;#REF!,#REF!,#REF!)</f>
        <v>#VALUE!</v>
      </c>
      <c r="Q62" s="52" t="e">
        <f>IF(ABS(Q39-Q40-Q41)&lt;#REF!,#REF!,#REF!)</f>
        <v>#VALUE!</v>
      </c>
      <c r="R62" s="52" t="e">
        <f>IF(ABS(R39-R40-R41)&lt;#REF!,#REF!,#REF!)</f>
        <v>#VALUE!</v>
      </c>
      <c r="S62" s="52" t="e">
        <f>IF(ABS(S39-S40-S41)&lt;#REF!,#REF!,#REF!)</f>
        <v>#VALUE!</v>
      </c>
      <c r="T62" s="52" t="e">
        <f>IF(ABS(T39-T40-T41)&lt;#REF!,#REF!,#REF!)</f>
        <v>#VALUE!</v>
      </c>
      <c r="V62" s="52" t="e">
        <f>IF(ABS(V39-V40-V41)&lt;#REF!,#REF!,#REF!)</f>
        <v>#VALUE!</v>
      </c>
      <c r="X62" s="52" t="e">
        <f>IF(ABS(X39-X40-X41)&lt;#REF!,#REF!,#REF!)</f>
        <v>#VALUE!</v>
      </c>
      <c r="Y62" s="52" t="e">
        <f>IF(ABS(Y39-Y40-Y41)&lt;#REF!,#REF!,#REF!)</f>
        <v>#VALUE!</v>
      </c>
      <c r="Z62" s="52" t="e">
        <f>IF(ABS(Z39-Z40-Z41)&lt;#REF!,#REF!,#REF!)</f>
        <v>#VALUE!</v>
      </c>
    </row>
    <row r="63" spans="3:37" ht="12" customHeight="1">
      <c r="M63" s="62" t="s">
        <v>249</v>
      </c>
      <c r="O63" s="52" t="e">
        <f>IF(ABS(O43+O44-O45)&lt;#REF!,#REF!,#REF!)</f>
        <v>#VALUE!</v>
      </c>
      <c r="P63" s="52" t="e">
        <f>IF(ABS(P43+P44-P45)&lt;#REF!,#REF!,#REF!)</f>
        <v>#VALUE!</v>
      </c>
      <c r="Q63" s="52" t="e">
        <f>IF(ABS(Q43+Q44-Q45)&lt;#REF!,#REF!,#REF!)</f>
        <v>#VALUE!</v>
      </c>
      <c r="R63" s="52" t="e">
        <f>IF(ABS(R43+R44-R45)&lt;#REF!,#REF!,#REF!)</f>
        <v>#VALUE!</v>
      </c>
      <c r="S63" s="52" t="e">
        <f>IF(ABS(S43+S44-S45)&lt;#REF!,#REF!,#REF!)</f>
        <v>#VALUE!</v>
      </c>
      <c r="T63" s="52" t="e">
        <f>IF(ABS(T43+T44-T45)&lt;#REF!,#REF!,#REF!)</f>
        <v>#VALUE!</v>
      </c>
      <c r="V63" s="52" t="e">
        <f>IF(ABS(V43+V44-V45)&lt;#REF!,#REF!,#REF!)</f>
        <v>#VALUE!</v>
      </c>
      <c r="X63" s="52" t="e">
        <f>IF(ABS(X43+X44-X45)&lt;#REF!,#REF!,#REF!)</f>
        <v>#VALUE!</v>
      </c>
      <c r="Y63" s="52" t="e">
        <f>IF(ABS(Y43+Y44-Y45)&lt;#REF!,#REF!,#REF!)</f>
        <v>#VALUE!</v>
      </c>
      <c r="Z63" s="52" t="e">
        <f>IF(ABS(Z43+Z44-Z45)&lt;#REF!,#REF!,#REF!)</f>
        <v>#VALUE!</v>
      </c>
    </row>
  </sheetData>
  <mergeCells count="11">
    <mergeCell ref="R25:S25"/>
    <mergeCell ref="Y25:Z25"/>
    <mergeCell ref="M26:N26"/>
    <mergeCell ref="M28:N28"/>
    <mergeCell ref="M42:N42"/>
    <mergeCell ref="M56:Z56"/>
    <mergeCell ref="M55:Z55"/>
    <mergeCell ref="M49:N49"/>
    <mergeCell ref="M46:N46"/>
    <mergeCell ref="M53:Z53"/>
    <mergeCell ref="M54:Z54"/>
  </mergeCells>
  <phoneticPr fontId="8" type="noConversion"/>
  <conditionalFormatting sqref="O58:V63 X58:Z63">
    <cfRule type="cellIs" dxfId="8" priority="2" stopIfTrue="1" operator="equal">
      <formula>"ERROR"</formula>
    </cfRule>
  </conditionalFormatting>
  <conditionalFormatting sqref="W58:W63">
    <cfRule type="cellIs" dxfId="7" priority="1" stopIfTrue="1" operator="equal">
      <formula>"ERROR"</formula>
    </cfRule>
  </conditionalFormatting>
  <pageMargins left="0.74803149606299213" right="0.74803149606299213" top="0.98425196850393704" bottom="0.98425196850393704" header="0.51181102362204722" footer="0.51181102362204722"/>
  <pageSetup scale="86" orientation="landscape" r:id="rId1"/>
  <headerFooter alignWithMargins="0">
    <oddFooter>&amp;C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/>
  <dimension ref="B2:AD90"/>
  <sheetViews>
    <sheetView view="pageBreakPreview" topLeftCell="A10" zoomScaleNormal="100" zoomScaleSheetLayoutView="100" workbookViewId="0">
      <selection activeCell="J14" sqref="J14"/>
    </sheetView>
  </sheetViews>
  <sheetFormatPr defaultColWidth="9.140625" defaultRowHeight="12" customHeight="1"/>
  <cols>
    <col min="1" max="2" width="2.7109375" style="50" customWidth="1"/>
    <col min="3" max="6" width="2.7109375" style="90" customWidth="1"/>
    <col min="7" max="7" width="2.7109375" style="50" customWidth="1"/>
    <col min="8" max="8" width="9.140625" style="50" customWidth="1"/>
    <col min="9" max="9" width="7.28515625" style="50" customWidth="1"/>
    <col min="10" max="12" width="3.7109375" style="50" customWidth="1"/>
    <col min="13" max="13" width="1.28515625" style="50" customWidth="1"/>
    <col min="14" max="14" width="36.7109375" style="50" customWidth="1"/>
    <col min="15" max="15" width="2.28515625" style="90" customWidth="1"/>
    <col min="16" max="16" width="11.28515625" style="52" customWidth="1"/>
    <col min="17" max="17" width="3.7109375" style="52" customWidth="1"/>
    <col min="18" max="18" width="11.28515625" style="52" customWidth="1"/>
    <col min="19" max="19" width="3.7109375" style="52" customWidth="1"/>
    <col min="20" max="20" width="11.28515625" style="52" customWidth="1"/>
    <col min="21" max="21" width="3.7109375" style="52" customWidth="1"/>
    <col min="22" max="22" width="11.28515625" style="52" customWidth="1"/>
    <col min="23" max="23" width="2.7109375" style="54" customWidth="1"/>
    <col min="24" max="24" width="11.28515625" style="52" customWidth="1"/>
    <col min="25" max="25" width="2.7109375" style="54" customWidth="1"/>
    <col min="26" max="26" width="5.7109375" style="54" customWidth="1"/>
    <col min="27" max="27" width="9.7109375" style="142" customWidth="1"/>
    <col min="28" max="28" width="9.7109375" style="143" customWidth="1"/>
    <col min="29" max="30" width="9.7109375" style="142" customWidth="1"/>
    <col min="31" max="16384" width="9.140625" style="50"/>
  </cols>
  <sheetData>
    <row r="2" spans="2:26" ht="12" customHeight="1">
      <c r="C2" s="90" t="s">
        <v>216</v>
      </c>
    </row>
    <row r="3" spans="2:26" ht="12" customHeight="1">
      <c r="B3" s="90" t="s">
        <v>216</v>
      </c>
      <c r="C3" s="90" t="s">
        <v>216</v>
      </c>
      <c r="D3" s="90" t="s">
        <v>216</v>
      </c>
      <c r="E3" s="90" t="s">
        <v>216</v>
      </c>
      <c r="F3" s="90" t="s">
        <v>216</v>
      </c>
      <c r="G3" s="90" t="s">
        <v>216</v>
      </c>
      <c r="H3" s="90" t="s">
        <v>216</v>
      </c>
      <c r="I3" s="90" t="s">
        <v>216</v>
      </c>
      <c r="J3" s="90" t="s">
        <v>216</v>
      </c>
      <c r="K3" s="90" t="s">
        <v>216</v>
      </c>
      <c r="L3" s="90" t="s">
        <v>216</v>
      </c>
      <c r="O3" s="90" t="s">
        <v>67</v>
      </c>
    </row>
    <row r="4" spans="2:26" ht="12" customHeight="1">
      <c r="C4" s="90" t="s">
        <v>216</v>
      </c>
    </row>
    <row r="5" spans="2:26" ht="12" customHeight="1">
      <c r="C5" s="90" t="s">
        <v>216</v>
      </c>
    </row>
    <row r="6" spans="2:26" ht="12" customHeight="1">
      <c r="C6" s="90" t="s">
        <v>216</v>
      </c>
    </row>
    <row r="7" spans="2:26" ht="12" customHeight="1">
      <c r="C7" s="90" t="s">
        <v>216</v>
      </c>
    </row>
    <row r="8" spans="2:26" ht="12" customHeight="1">
      <c r="C8" s="90" t="s">
        <v>216</v>
      </c>
    </row>
    <row r="9" spans="2:26" ht="12" customHeight="1">
      <c r="C9" s="90" t="s">
        <v>216</v>
      </c>
      <c r="M9" s="48"/>
      <c r="N9" s="49"/>
      <c r="O9" s="49"/>
      <c r="P9" s="49"/>
      <c r="Q9" s="49"/>
      <c r="R9" s="390"/>
      <c r="S9" s="50"/>
      <c r="T9" s="51"/>
      <c r="U9" s="49"/>
      <c r="V9" s="50"/>
      <c r="W9" s="50"/>
      <c r="X9" s="50"/>
      <c r="Y9" s="50"/>
      <c r="Z9" s="50"/>
    </row>
    <row r="10" spans="2:26" ht="12" customHeight="1">
      <c r="C10" s="90" t="s">
        <v>216</v>
      </c>
      <c r="H10" s="49" t="s">
        <v>55</v>
      </c>
      <c r="I10" s="49" t="s">
        <v>56</v>
      </c>
      <c r="J10" s="49"/>
      <c r="K10" s="49"/>
      <c r="L10" s="49"/>
      <c r="M10" s="48"/>
      <c r="N10" s="46" t="s">
        <v>51</v>
      </c>
      <c r="O10" s="49"/>
      <c r="P10" s="231" t="s">
        <v>26</v>
      </c>
      <c r="Q10" s="231"/>
      <c r="R10" s="391" t="s">
        <v>26</v>
      </c>
      <c r="S10" s="231"/>
      <c r="T10" s="231" t="s">
        <v>26</v>
      </c>
      <c r="U10" s="131"/>
      <c r="V10" s="231" t="s">
        <v>26</v>
      </c>
      <c r="W10" s="50"/>
      <c r="X10" s="131"/>
      <c r="Y10" s="50"/>
      <c r="Z10" s="50"/>
    </row>
    <row r="11" spans="2:26" ht="12" customHeight="1">
      <c r="C11" s="90" t="s">
        <v>216</v>
      </c>
      <c r="H11" s="49" t="s">
        <v>57</v>
      </c>
      <c r="I11" s="49" t="s">
        <v>58</v>
      </c>
      <c r="J11" s="49"/>
      <c r="K11" s="49"/>
      <c r="L11" s="49"/>
      <c r="M11" s="48"/>
      <c r="N11" s="46" t="s">
        <v>52</v>
      </c>
      <c r="O11" s="49"/>
      <c r="P11" s="231" t="e">
        <f>#REF!</f>
        <v>#REF!</v>
      </c>
      <c r="Q11" s="231"/>
      <c r="R11" s="391" t="e">
        <f>#REF!-1</f>
        <v>#REF!</v>
      </c>
      <c r="S11" s="231"/>
      <c r="T11" s="136" t="e">
        <f>#REF!-2</f>
        <v>#REF!</v>
      </c>
      <c r="U11" s="231"/>
      <c r="V11" s="136" t="e">
        <f>#REF!-3</f>
        <v>#REF!</v>
      </c>
      <c r="W11" s="50"/>
      <c r="X11" s="136"/>
      <c r="Y11" s="50"/>
      <c r="Z11" s="50"/>
    </row>
    <row r="12" spans="2:26" ht="12" customHeight="1">
      <c r="C12" s="90" t="s">
        <v>216</v>
      </c>
      <c r="H12" s="49" t="s">
        <v>59</v>
      </c>
      <c r="I12" s="49" t="s">
        <v>60</v>
      </c>
      <c r="J12" s="49"/>
      <c r="K12" s="49"/>
      <c r="L12" s="49"/>
      <c r="M12" s="48"/>
      <c r="N12" s="46" t="s">
        <v>34</v>
      </c>
      <c r="O12" s="49"/>
      <c r="P12" s="231" t="e">
        <f>#REF!</f>
        <v>#REF!</v>
      </c>
      <c r="Q12" s="231"/>
      <c r="R12" s="391" t="e">
        <f>#REF!</f>
        <v>#REF!</v>
      </c>
      <c r="S12" s="231"/>
      <c r="T12" s="231" t="e">
        <f>#REF!</f>
        <v>#REF!</v>
      </c>
      <c r="U12" s="90"/>
      <c r="V12" s="231" t="e">
        <f>#REF!</f>
        <v>#REF!</v>
      </c>
      <c r="W12" s="50"/>
      <c r="X12" s="231"/>
      <c r="Y12" s="50"/>
      <c r="Z12" s="50"/>
    </row>
    <row r="13" spans="2:26" ht="12" customHeight="1">
      <c r="C13" s="90" t="s">
        <v>216</v>
      </c>
      <c r="H13" s="49" t="s">
        <v>61</v>
      </c>
      <c r="I13" s="49" t="s">
        <v>62</v>
      </c>
      <c r="J13" s="49"/>
      <c r="K13" s="49"/>
      <c r="L13" s="49"/>
      <c r="M13" s="48"/>
      <c r="N13" s="46" t="s">
        <v>50</v>
      </c>
      <c r="O13" s="49"/>
      <c r="P13" s="134" t="s">
        <v>53</v>
      </c>
      <c r="Q13" s="231"/>
      <c r="R13" s="134" t="s">
        <v>53</v>
      </c>
      <c r="S13" s="231"/>
      <c r="T13" s="134" t="s">
        <v>53</v>
      </c>
      <c r="U13" s="131"/>
      <c r="V13" s="134" t="s">
        <v>53</v>
      </c>
      <c r="W13" s="50"/>
      <c r="X13" s="134"/>
      <c r="Y13" s="50"/>
      <c r="Z13" s="50"/>
    </row>
    <row r="14" spans="2:26" ht="12" customHeight="1">
      <c r="C14" s="90" t="s">
        <v>216</v>
      </c>
      <c r="H14" s="49" t="s">
        <v>63</v>
      </c>
      <c r="I14" s="49" t="s">
        <v>64</v>
      </c>
      <c r="J14" s="49"/>
      <c r="K14" s="49"/>
      <c r="L14" s="49"/>
      <c r="M14" s="48" t="s">
        <v>289</v>
      </c>
      <c r="N14" s="49"/>
      <c r="O14" s="49"/>
      <c r="P14" s="49"/>
      <c r="Q14" s="49"/>
      <c r="R14" s="390"/>
      <c r="S14" s="50"/>
      <c r="T14" s="51"/>
      <c r="U14" s="49"/>
      <c r="V14" s="50"/>
      <c r="W14" s="50"/>
      <c r="X14" s="50"/>
      <c r="Y14" s="50"/>
      <c r="Z14" s="50"/>
    </row>
    <row r="15" spans="2:26" ht="12" customHeight="1">
      <c r="C15" s="90" t="s">
        <v>216</v>
      </c>
      <c r="H15" s="49"/>
      <c r="I15" s="49"/>
      <c r="J15" s="49"/>
      <c r="K15" s="49"/>
      <c r="L15" s="49"/>
      <c r="M15" s="48" t="s">
        <v>273</v>
      </c>
      <c r="N15" s="49"/>
      <c r="O15" s="49"/>
      <c r="P15" s="49"/>
      <c r="Q15" s="49"/>
      <c r="R15" s="390"/>
      <c r="S15" s="50"/>
      <c r="T15" s="51"/>
      <c r="U15" s="49"/>
      <c r="V15" s="50"/>
      <c r="W15" s="50"/>
      <c r="X15" s="50"/>
      <c r="Y15" s="50"/>
      <c r="Z15" s="50"/>
    </row>
    <row r="16" spans="2:26" ht="12" customHeight="1">
      <c r="C16" s="90" t="s">
        <v>216</v>
      </c>
      <c r="H16" s="49"/>
      <c r="I16" s="49"/>
      <c r="J16" s="49"/>
      <c r="K16" s="49"/>
      <c r="L16" s="49"/>
      <c r="M16" s="48" t="s">
        <v>289</v>
      </c>
      <c r="N16" s="49"/>
      <c r="O16" s="49"/>
      <c r="P16" s="49"/>
      <c r="Q16" s="49"/>
      <c r="R16" s="390"/>
      <c r="S16" s="50"/>
      <c r="T16" s="51"/>
      <c r="U16" s="49"/>
      <c r="V16" s="50"/>
      <c r="W16" s="50"/>
      <c r="X16" s="50"/>
      <c r="Y16" s="50"/>
      <c r="Z16" s="50"/>
    </row>
    <row r="17" spans="3:30" ht="12" customHeight="1">
      <c r="C17" s="90" t="s">
        <v>216</v>
      </c>
      <c r="H17" s="49"/>
      <c r="I17" s="49"/>
      <c r="J17" s="49"/>
      <c r="K17" s="49"/>
      <c r="L17" s="49"/>
      <c r="M17" s="48" t="s">
        <v>338</v>
      </c>
      <c r="N17" s="49"/>
      <c r="O17" s="49"/>
      <c r="P17" s="49"/>
      <c r="Q17" s="49"/>
      <c r="R17" s="390"/>
      <c r="S17" s="50"/>
      <c r="T17" s="51"/>
      <c r="U17" s="49"/>
      <c r="V17" s="50"/>
      <c r="W17" s="50"/>
      <c r="X17" s="50"/>
      <c r="Y17" s="50"/>
      <c r="Z17" s="50"/>
    </row>
    <row r="18" spans="3:30" ht="12" customHeight="1">
      <c r="C18" s="90" t="s">
        <v>216</v>
      </c>
      <c r="H18" s="49"/>
      <c r="I18" s="49"/>
      <c r="J18" s="49"/>
      <c r="K18" s="49"/>
      <c r="L18" s="49"/>
      <c r="M18" s="48" t="s">
        <v>65</v>
      </c>
      <c r="N18" s="49"/>
      <c r="O18" s="49"/>
      <c r="P18" s="49"/>
      <c r="Q18" s="49"/>
      <c r="R18" s="390"/>
      <c r="S18" s="50"/>
      <c r="T18" s="51"/>
      <c r="U18" s="49"/>
      <c r="V18" s="50"/>
      <c r="W18" s="50"/>
      <c r="X18" s="50"/>
      <c r="Y18" s="50"/>
      <c r="Z18" s="50"/>
    </row>
    <row r="19" spans="3:30" ht="12" customHeight="1">
      <c r="M19" s="226" t="s">
        <v>269</v>
      </c>
      <c r="N19" s="216"/>
      <c r="O19" s="216"/>
      <c r="P19" s="216"/>
      <c r="Q19" s="216"/>
      <c r="R19" s="224"/>
      <c r="S19" s="216"/>
      <c r="T19" s="216"/>
      <c r="U19" s="216"/>
      <c r="V19" s="216"/>
      <c r="X19" s="216"/>
    </row>
    <row r="20" spans="3:30" ht="12" customHeight="1">
      <c r="M20" s="53" t="str">
        <f>M16</f>
        <v>HISTORICAL FINANCIAL SUMMARY</v>
      </c>
      <c r="N20" s="216"/>
      <c r="O20" s="216"/>
      <c r="P20" s="216"/>
      <c r="Q20" s="216"/>
      <c r="R20" s="224"/>
      <c r="S20" s="216"/>
      <c r="T20" s="216"/>
      <c r="U20" s="216"/>
      <c r="V20" s="216"/>
      <c r="X20" s="216"/>
    </row>
    <row r="21" spans="3:30" ht="11.25" customHeight="1">
      <c r="M21" s="55" t="s">
        <v>290</v>
      </c>
      <c r="N21" s="224"/>
      <c r="O21" s="224"/>
      <c r="P21" s="224"/>
      <c r="Q21" s="224"/>
      <c r="R21" s="224"/>
      <c r="S21" s="224"/>
      <c r="T21" s="224"/>
      <c r="U21" s="224"/>
      <c r="V21" s="224"/>
      <c r="X21" s="224"/>
    </row>
    <row r="22" spans="3:30" s="56" customFormat="1" ht="12" customHeight="1">
      <c r="C22" s="133"/>
      <c r="D22" s="133"/>
      <c r="E22" s="133"/>
      <c r="F22" s="133"/>
      <c r="M22" s="57" t="s">
        <v>320</v>
      </c>
      <c r="N22" s="58"/>
      <c r="O22" s="59"/>
      <c r="P22" s="60"/>
      <c r="Q22" s="60"/>
      <c r="R22" s="72"/>
      <c r="S22" s="60"/>
      <c r="T22" s="60"/>
      <c r="U22" s="60"/>
      <c r="V22" s="60"/>
      <c r="W22" s="61"/>
      <c r="X22" s="60"/>
      <c r="Y22" s="61"/>
      <c r="Z22" s="61"/>
      <c r="AA22" s="144"/>
      <c r="AB22" s="145"/>
      <c r="AC22" s="144"/>
      <c r="AD22" s="144"/>
    </row>
    <row r="23" spans="3:30" s="56" customFormat="1" ht="12" customHeight="1" thickBot="1">
      <c r="C23" s="133"/>
      <c r="D23" s="133"/>
      <c r="E23" s="133"/>
      <c r="F23" s="133"/>
      <c r="M23" s="252"/>
      <c r="N23" s="253"/>
      <c r="O23" s="254"/>
      <c r="P23" s="255"/>
      <c r="Q23" s="255"/>
      <c r="R23" s="81"/>
      <c r="S23" s="255"/>
      <c r="T23" s="255"/>
      <c r="U23" s="255"/>
      <c r="V23" s="255"/>
      <c r="W23" s="256"/>
      <c r="X23" s="255"/>
      <c r="Y23" s="256"/>
      <c r="Z23" s="61"/>
      <c r="AA23" s="144"/>
      <c r="AB23" s="145"/>
      <c r="AC23" s="144"/>
      <c r="AD23" s="144"/>
    </row>
    <row r="24" spans="3:30" ht="12.75" customHeight="1">
      <c r="M24" s="249"/>
      <c r="N24" s="250"/>
      <c r="O24" s="251"/>
      <c r="P24" s="308"/>
      <c r="Q24" s="309"/>
      <c r="R24" s="306"/>
      <c r="S24" s="369"/>
      <c r="T24" s="410" t="s">
        <v>331</v>
      </c>
      <c r="U24" s="369"/>
      <c r="V24" s="373"/>
      <c r="W24" s="842" t="s">
        <v>330</v>
      </c>
      <c r="X24" s="842"/>
      <c r="Y24" s="269"/>
      <c r="Z24" s="61"/>
      <c r="AA24" s="840"/>
      <c r="AB24" s="840"/>
      <c r="AC24" s="227"/>
      <c r="AD24" s="361"/>
    </row>
    <row r="25" spans="3:30" s="62" customFormat="1" ht="12.75" customHeight="1">
      <c r="C25" s="134"/>
      <c r="D25" s="134"/>
      <c r="E25" s="134"/>
      <c r="F25" s="134"/>
      <c r="M25" s="841"/>
      <c r="N25" s="841"/>
      <c r="O25" s="108"/>
      <c r="P25" s="313" t="s">
        <v>342</v>
      </c>
      <c r="Q25" s="310"/>
      <c r="R25" s="382" t="s">
        <v>342</v>
      </c>
      <c r="S25" s="310"/>
      <c r="T25" s="382" t="s">
        <v>343</v>
      </c>
      <c r="U25" s="316"/>
      <c r="V25" s="314" t="s">
        <v>343</v>
      </c>
      <c r="W25" s="311"/>
      <c r="X25" s="314" t="s">
        <v>343</v>
      </c>
      <c r="Y25" s="270"/>
      <c r="Z25" s="63"/>
      <c r="AA25" s="146" t="str">
        <f>P26</f>
        <v>2012</v>
      </c>
      <c r="AB25" s="146" t="str">
        <f>R26</f>
        <v>2011</v>
      </c>
      <c r="AC25" s="146" t="str">
        <f>T26</f>
        <v>2011</v>
      </c>
      <c r="AD25" s="146" t="str">
        <f>V26</f>
        <v>2010</v>
      </c>
    </row>
    <row r="26" spans="3:30" ht="12.75" customHeight="1">
      <c r="H26" s="64" t="s">
        <v>152</v>
      </c>
      <c r="I26" s="50" t="s">
        <v>277</v>
      </c>
      <c r="M26" s="65" t="s">
        <v>270</v>
      </c>
      <c r="N26" s="65"/>
      <c r="O26" s="66"/>
      <c r="P26" s="304" t="s">
        <v>335</v>
      </c>
      <c r="Q26" s="312"/>
      <c r="R26" s="306" t="s">
        <v>159</v>
      </c>
      <c r="S26" s="378" t="s">
        <v>313</v>
      </c>
      <c r="T26" s="306" t="s">
        <v>159</v>
      </c>
      <c r="U26" s="306"/>
      <c r="V26" s="315" t="s">
        <v>160</v>
      </c>
      <c r="W26" s="359"/>
      <c r="X26" s="315" t="s">
        <v>234</v>
      </c>
      <c r="Y26" s="271"/>
      <c r="Z26" s="63"/>
      <c r="AA26" s="151" t="s">
        <v>217</v>
      </c>
      <c r="AB26" s="151" t="s">
        <v>217</v>
      </c>
      <c r="AC26" s="151" t="s">
        <v>217</v>
      </c>
      <c r="AD26" s="151" t="s">
        <v>217</v>
      </c>
    </row>
    <row r="27" spans="3:30" ht="12.75" customHeight="1">
      <c r="C27" s="90" t="s">
        <v>67</v>
      </c>
      <c r="M27" s="837"/>
      <c r="N27" s="837"/>
      <c r="O27" s="77"/>
      <c r="P27" s="72"/>
      <c r="Q27" s="72"/>
      <c r="R27" s="72"/>
      <c r="S27" s="72"/>
      <c r="T27" s="72"/>
      <c r="U27" s="60"/>
      <c r="V27" s="272"/>
      <c r="W27" s="272"/>
      <c r="X27" s="273"/>
      <c r="Y27" s="274"/>
      <c r="Z27" s="70"/>
      <c r="AA27" s="147"/>
      <c r="AB27" s="147"/>
      <c r="AC27" s="147"/>
      <c r="AD27" s="147"/>
    </row>
    <row r="28" spans="3:30" ht="12.75" customHeight="1">
      <c r="M28" s="53" t="s">
        <v>218</v>
      </c>
      <c r="N28" s="55"/>
      <c r="O28" s="71"/>
      <c r="P28" s="156"/>
      <c r="Q28" s="156"/>
      <c r="R28" s="160"/>
      <c r="S28" s="156"/>
      <c r="T28" s="160"/>
      <c r="U28" s="73"/>
      <c r="V28" s="275"/>
      <c r="W28" s="276"/>
      <c r="X28" s="275"/>
      <c r="Y28" s="274"/>
      <c r="Z28" s="70"/>
      <c r="AA28" s="152"/>
      <c r="AB28" s="152"/>
      <c r="AC28" s="152"/>
      <c r="AD28" s="152"/>
    </row>
    <row r="29" spans="3:30" ht="12.75" customHeight="1">
      <c r="H29" s="50" t="s">
        <v>145</v>
      </c>
      <c r="I29" s="50" t="s">
        <v>279</v>
      </c>
      <c r="M29" s="240" t="s">
        <v>278</v>
      </c>
      <c r="N29" s="55"/>
      <c r="O29" s="71"/>
      <c r="P29" s="156" t="e">
        <f>ROUND([1]!HsGetValue(#REF!,"Scenario#"&amp;P$10&amp;";Year#"&amp;P$11&amp;";Period#"&amp;P$12&amp;";View#"&amp;P$13&amp;";Entity#"&amp;$I29&amp;";Value#"&amp;#REF!&amp;";Account#"&amp;$H29&amp;";ICP#"&amp;$I$10&amp;";Custom1#"&amp;$I$11&amp;";Custom2#"&amp;$I$12&amp;";Custom3#"&amp;$I$13&amp;";Custom4#"&amp;#REF!&amp;"")/#REF!,0)+AA29</f>
        <v>#VALUE!</v>
      </c>
      <c r="Q29" s="156"/>
      <c r="R29" s="160" t="e">
        <f>ROUND([1]!HsGetValue(#REF!,"Scenario#"&amp;R$10&amp;";Year#"&amp;R$11&amp;";Period#"&amp;R$12&amp;";View#"&amp;R$13&amp;";Entity#"&amp;$I29&amp;";Value#"&amp;#REF!&amp;";Account#"&amp;$H29&amp;";ICP#"&amp;$I$10&amp;";Custom1#"&amp;$I$11&amp;";Custom2#"&amp;$I$12&amp;";Custom3#"&amp;$I$13&amp;";Custom4#"&amp;#REF!&amp;"")/#REF!,0)+AB29</f>
        <v>#VALUE!</v>
      </c>
      <c r="S29" s="156"/>
      <c r="T29" s="160" t="e">
        <f>ROUND([1]!HsGetValue(#REF!,"Scenario#"&amp;T$10&amp;";Year#"&amp;T$11&amp;";Period#"&amp;T$12&amp;";View#"&amp;T$13&amp;";Entity#"&amp;$I29&amp;";Value#"&amp;#REF!&amp;";Account#"&amp;$H29&amp;";ICP#"&amp;$I$10&amp;";Custom1#"&amp;$I$11&amp;";Custom2#"&amp;$I$12&amp;";Custom3#"&amp;$I$13&amp;";Custom4#"&amp;#REF!&amp;"")/#REF!,0)+AC29</f>
        <v>#VALUE!</v>
      </c>
      <c r="U29" s="73"/>
      <c r="V29" s="275" t="e">
        <f>ROUND([1]!HsGetValue(#REF!,"Scenario#"&amp;V$10&amp;";Year#"&amp;V$11&amp;";Period#"&amp;V$12&amp;";View#"&amp;V$13&amp;";Entity#"&amp;$I29&amp;";Value#"&amp;#REF!&amp;";Account#"&amp;$H29&amp;";ICP#"&amp;$I$10&amp;";Custom1#"&amp;$I$11&amp;";Custom2#"&amp;$I$12&amp;";Custom3#"&amp;$I$13&amp;";Custom4#"&amp;#REF!&amp;"")/#REF!,0)+AD29</f>
        <v>#VALUE!</v>
      </c>
      <c r="W29" s="276"/>
      <c r="X29" s="275">
        <v>9965</v>
      </c>
      <c r="Y29" s="274"/>
      <c r="Z29" s="70"/>
      <c r="AA29" s="148"/>
      <c r="AB29" s="148"/>
      <c r="AC29" s="148"/>
      <c r="AD29" s="148"/>
    </row>
    <row r="30" spans="3:30" ht="12.75" customHeight="1">
      <c r="H30" s="50" t="s">
        <v>145</v>
      </c>
      <c r="I30" s="50" t="s">
        <v>280</v>
      </c>
      <c r="M30" s="241" t="s">
        <v>274</v>
      </c>
      <c r="N30" s="65"/>
      <c r="O30" s="66"/>
      <c r="P30" s="320" t="e">
        <f>ROUND([1]!HsGetValue(#REF!,"Scenario#"&amp;P$10&amp;";Year#"&amp;P$11&amp;";Period#"&amp;P$12&amp;";View#"&amp;P$13&amp;";Entity#"&amp;$I30&amp;";Value#"&amp;#REF!&amp;";Account#"&amp;$H30&amp;";ICP#"&amp;$I$10&amp;";Custom1#"&amp;$I$11&amp;";Custom2#"&amp;$I$12&amp;";Custom3#"&amp;$I$13&amp;";Custom4#"&amp;#REF!&amp;"")/#REF!,0)+AA30</f>
        <v>#VALUE!</v>
      </c>
      <c r="Q30" s="320"/>
      <c r="R30" s="321" t="e">
        <f>ROUND([1]!HsGetValue(#REF!,"Scenario#"&amp;R$10&amp;";Year#"&amp;R$11&amp;";Period#"&amp;R$12&amp;";View#"&amp;R$13&amp;";Entity#"&amp;$I30&amp;";Value#"&amp;#REF!&amp;";Account#"&amp;$H30&amp;";ICP#"&amp;$I$10&amp;";Custom1#"&amp;$I$11&amp;";Custom2#"&amp;$I$12&amp;";Custom3#"&amp;$I$13&amp;";Custom4#"&amp;#REF!&amp;"")/#REF!,0)+AB30</f>
        <v>#VALUE!</v>
      </c>
      <c r="S30" s="320"/>
      <c r="T30" s="321" t="e">
        <f>ROUND([1]!HsGetValue(#REF!,"Scenario#"&amp;T$10&amp;";Year#"&amp;T$11&amp;";Period#"&amp;T$12&amp;";View#"&amp;T$13&amp;";Entity#"&amp;$I30&amp;";Value#"&amp;#REF!&amp;";Account#"&amp;$H30&amp;";ICP#"&amp;$I$10&amp;";Custom1#"&amp;$I$11&amp;";Custom2#"&amp;$I$12&amp;";Custom3#"&amp;$I$13&amp;";Custom4#"&amp;#REF!&amp;"")/#REF!,0)+AC30</f>
        <v>#VALUE!</v>
      </c>
      <c r="U30" s="320"/>
      <c r="V30" s="341" t="e">
        <f>ROUND([1]!HsGetValue(#REF!,"Scenario#"&amp;V$10&amp;";Year#"&amp;V$11&amp;";Period#"&amp;V$12&amp;";View#"&amp;V$13&amp;";Entity#"&amp;$I30&amp;";Value#"&amp;#REF!&amp;";Account#"&amp;$H30&amp;";ICP#"&amp;$I$10&amp;";Custom1#"&amp;$I$11&amp;";Custom2#"&amp;$I$12&amp;";Custom3#"&amp;$I$13&amp;";Custom4#"&amp;#REF!&amp;"")/#REF!,0)+AD30</f>
        <v>#VALUE!</v>
      </c>
      <c r="W30" s="342"/>
      <c r="X30" s="341">
        <v>9756</v>
      </c>
      <c r="Y30" s="277"/>
      <c r="Z30" s="70"/>
      <c r="AA30" s="148"/>
      <c r="AB30" s="148"/>
      <c r="AC30" s="148"/>
      <c r="AD30" s="148"/>
    </row>
    <row r="31" spans="3:30" ht="12.75" customHeight="1" thickBot="1">
      <c r="H31" s="50" t="s">
        <v>145</v>
      </c>
      <c r="I31" s="50" t="s">
        <v>66</v>
      </c>
      <c r="M31" s="83"/>
      <c r="N31" s="83"/>
      <c r="O31" s="436"/>
      <c r="P31" s="155" t="e">
        <f>ROUND([1]!HsGetValue(#REF!,"Scenario#"&amp;P$10&amp;";Year#"&amp;P$11&amp;";Period#"&amp;P$12&amp;";View#"&amp;P$13&amp;";Entity#"&amp;$I31&amp;";Value#"&amp;#REF!&amp;";Account#"&amp;$H31&amp;";ICP#"&amp;$I$10&amp;";Custom1#"&amp;$I$11&amp;";Custom2#"&amp;$I$12&amp;";Custom3#"&amp;$I$13&amp;";Custom4#"&amp;#REF!&amp;"")/#REF!,0)+AA31</f>
        <v>#VALUE!</v>
      </c>
      <c r="Q31" s="155"/>
      <c r="R31" s="162" t="e">
        <f>ROUND([1]!HsGetValue(#REF!,"Scenario#"&amp;R$10&amp;";Year#"&amp;R$11&amp;";Period#"&amp;R$12&amp;";View#"&amp;R$13&amp;";Entity#"&amp;$I31&amp;";Value#"&amp;#REF!&amp;";Account#"&amp;$H31&amp;";ICP#"&amp;$I$10&amp;";Custom1#"&amp;$I$11&amp;";Custom2#"&amp;$I$12&amp;";Custom3#"&amp;$I$13&amp;";Custom4#"&amp;#REF!&amp;"")/#REF!,0)+AB31</f>
        <v>#VALUE!</v>
      </c>
      <c r="S31" s="155"/>
      <c r="T31" s="162" t="e">
        <f>ROUND([1]!HsGetValue(#REF!,"Scenario#"&amp;T$10&amp;";Year#"&amp;T$11&amp;";Period#"&amp;T$12&amp;";View#"&amp;T$13&amp;";Entity#"&amp;$I31&amp;";Value#"&amp;#REF!&amp;";Account#"&amp;$H31&amp;";ICP#"&amp;$I$10&amp;";Custom1#"&amp;$I$11&amp;";Custom2#"&amp;$I$12&amp;";Custom3#"&amp;$I$13&amp;";Custom4#"&amp;#REF!&amp;"")/#REF!,0)+AC31</f>
        <v>#VALUE!</v>
      </c>
      <c r="U31" s="80"/>
      <c r="V31" s="437" t="e">
        <f>ROUND([1]!HsGetValue(#REF!,"Scenario#"&amp;V$10&amp;";Year#"&amp;V$11&amp;";Period#"&amp;V$12&amp;";View#"&amp;V$13&amp;";Entity#"&amp;$I31&amp;";Value#"&amp;#REF!&amp;";Account#"&amp;$H31&amp;";ICP#"&amp;$I$10&amp;";Custom1#"&amp;$I$11&amp;";Custom2#"&amp;$I$12&amp;";Custom3#"&amp;$I$13&amp;";Custom4#"&amp;#REF!&amp;"")/#REF!,0)+AD31</f>
        <v>#VALUE!</v>
      </c>
      <c r="W31" s="438"/>
      <c r="X31" s="437">
        <f>SUM(X29:X30)</f>
        <v>19721</v>
      </c>
      <c r="Y31" s="439"/>
      <c r="Z31" s="70"/>
      <c r="AA31" s="148"/>
      <c r="AB31" s="148"/>
      <c r="AC31" s="148"/>
      <c r="AD31" s="148"/>
    </row>
    <row r="32" spans="3:30" ht="12.75" customHeight="1">
      <c r="M32" s="832" t="s">
        <v>341</v>
      </c>
      <c r="N32" s="832"/>
      <c r="O32" s="71"/>
      <c r="P32" s="156"/>
      <c r="Q32" s="156"/>
      <c r="R32" s="160"/>
      <c r="S32" s="156"/>
      <c r="T32" s="160"/>
      <c r="U32" s="73"/>
      <c r="V32" s="275"/>
      <c r="W32" s="276"/>
      <c r="X32" s="275"/>
      <c r="Y32" s="274"/>
      <c r="Z32" s="70"/>
      <c r="AA32" s="148"/>
      <c r="AB32" s="148"/>
      <c r="AC32" s="148"/>
      <c r="AD32" s="148"/>
    </row>
    <row r="33" spans="3:30" ht="12.75" customHeight="1">
      <c r="M33" s="240" t="s">
        <v>278</v>
      </c>
      <c r="N33" s="55"/>
      <c r="O33" s="71"/>
      <c r="P33" s="156" t="e">
        <f>P41+P37</f>
        <v>#VALUE!</v>
      </c>
      <c r="Q33" s="156"/>
      <c r="R33" s="160" t="e">
        <f>R41+R37</f>
        <v>#VALUE!</v>
      </c>
      <c r="S33" s="156"/>
      <c r="T33" s="160" t="e">
        <f>T41+T37</f>
        <v>#VALUE!</v>
      </c>
      <c r="U33" s="73"/>
      <c r="V33" s="275" t="e">
        <f>V41+V37</f>
        <v>#VALUE!</v>
      </c>
      <c r="W33" s="276"/>
      <c r="X33" s="275">
        <f>X41+X37</f>
        <v>896</v>
      </c>
      <c r="Y33" s="274"/>
      <c r="Z33" s="70"/>
      <c r="AA33" s="148"/>
      <c r="AB33" s="148"/>
      <c r="AC33" s="148"/>
      <c r="AD33" s="148"/>
    </row>
    <row r="34" spans="3:30" ht="12.75" customHeight="1">
      <c r="M34" s="241" t="s">
        <v>274</v>
      </c>
      <c r="N34" s="65"/>
      <c r="O34" s="66"/>
      <c r="P34" s="320" t="e">
        <f>P42+P38</f>
        <v>#VALUE!</v>
      </c>
      <c r="Q34" s="320"/>
      <c r="R34" s="321" t="e">
        <f>R42+R38</f>
        <v>#VALUE!</v>
      </c>
      <c r="S34" s="320"/>
      <c r="T34" s="321" t="e">
        <f>T42+T38</f>
        <v>#VALUE!</v>
      </c>
      <c r="U34" s="320"/>
      <c r="V34" s="341" t="e">
        <f>V42+V38</f>
        <v>#VALUE!</v>
      </c>
      <c r="W34" s="342"/>
      <c r="X34" s="341">
        <f>X42+X38</f>
        <v>533</v>
      </c>
      <c r="Y34" s="277"/>
      <c r="Z34" s="70"/>
      <c r="AA34" s="148"/>
      <c r="AB34" s="148"/>
      <c r="AC34" s="148"/>
      <c r="AD34" s="148"/>
    </row>
    <row r="35" spans="3:30" ht="12.75" customHeight="1">
      <c r="M35" s="242"/>
      <c r="N35" s="243"/>
      <c r="O35" s="244"/>
      <c r="P35" s="338" t="e">
        <f>SUM(P33:P34)</f>
        <v>#VALUE!</v>
      </c>
      <c r="Q35" s="338"/>
      <c r="R35" s="337" t="e">
        <f>SUM(R33:R34)</f>
        <v>#VALUE!</v>
      </c>
      <c r="S35" s="338"/>
      <c r="T35" s="337" t="e">
        <f>SUM(T33:T34)</f>
        <v>#VALUE!</v>
      </c>
      <c r="U35" s="338"/>
      <c r="V35" s="376" t="e">
        <f>SUM(V33:V34)</f>
        <v>#VALUE!</v>
      </c>
      <c r="W35" s="377"/>
      <c r="X35" s="376">
        <f>SUM(X33:X34)</f>
        <v>1429</v>
      </c>
      <c r="Y35" s="278"/>
      <c r="Z35" s="70"/>
      <c r="AA35" s="148"/>
      <c r="AB35" s="148"/>
      <c r="AC35" s="148"/>
      <c r="AD35" s="148"/>
    </row>
    <row r="36" spans="3:30" ht="12.75" customHeight="1">
      <c r="M36" s="53" t="s">
        <v>339</v>
      </c>
      <c r="N36" s="55"/>
      <c r="O36" s="71"/>
      <c r="P36" s="73"/>
      <c r="Q36" s="156"/>
      <c r="R36" s="82"/>
      <c r="S36" s="156"/>
      <c r="T36" s="82"/>
      <c r="U36" s="73"/>
      <c r="V36" s="275"/>
      <c r="W36" s="276"/>
      <c r="X36" s="275"/>
      <c r="Y36" s="274"/>
      <c r="Z36" s="70"/>
      <c r="AA36" s="148"/>
      <c r="AB36" s="148"/>
      <c r="AC36" s="148"/>
      <c r="AD36" s="148"/>
    </row>
    <row r="37" spans="3:30" s="56" customFormat="1" ht="12.75" customHeight="1">
      <c r="C37" s="133"/>
      <c r="D37" s="133"/>
      <c r="E37" s="133"/>
      <c r="F37" s="133"/>
      <c r="H37" s="56" t="s">
        <v>291</v>
      </c>
      <c r="I37" s="56" t="s">
        <v>279</v>
      </c>
      <c r="M37" s="381" t="s">
        <v>278</v>
      </c>
      <c r="N37" s="379"/>
      <c r="O37" s="71"/>
      <c r="P37" s="322" t="e">
        <f>ROUND([1]!HsGetValue(#REF!,"Scenario#"&amp;P$10&amp;";Year#"&amp;P$11&amp;";Period#"&amp;P$12&amp;";View#"&amp;P$13&amp;";Entity#"&amp;$I37&amp;";Value#"&amp;#REF!&amp;";Account#"&amp;$H37&amp;";ICP#"&amp;$I$10&amp;";Custom1#"&amp;$I$11&amp;";Custom2#"&amp;$I$12&amp;";Custom3#"&amp;$I$13&amp;";Custom4#"&amp;#REF!&amp;"")/#REF!,0)+AA37</f>
        <v>#VALUE!</v>
      </c>
      <c r="Q37" s="322"/>
      <c r="R37" s="323" t="e">
        <f>ROUND([1]!HsGetValue(#REF!,"Scenario#"&amp;R$10&amp;";Year#"&amp;R$11&amp;";Period#"&amp;R$12&amp;";View#"&amp;R$13&amp;";Entity#"&amp;$I37&amp;";Value#"&amp;#REF!&amp;";Account#"&amp;$H37&amp;";ICP#"&amp;$I$10&amp;";Custom1#"&amp;$I$11&amp;";Custom2#"&amp;$I$12&amp;";Custom3#"&amp;$I$13&amp;";Custom4#"&amp;#REF!&amp;"")/#REF!,0)+AB37</f>
        <v>#VALUE!</v>
      </c>
      <c r="S37" s="322"/>
      <c r="T37" s="323" t="e">
        <f>ROUND([1]!HsGetValue(#REF!,"Scenario#"&amp;T$10&amp;";Year#"&amp;T$11&amp;";Period#"&amp;T$12&amp;";View#"&amp;T$13&amp;";Entity#"&amp;$I37&amp;";Value#"&amp;#REF!&amp;";Account#"&amp;$H37&amp;";ICP#"&amp;$I$10&amp;";Custom1#"&amp;$I$11&amp;";Custom2#"&amp;$I$12&amp;";Custom3#"&amp;$I$13&amp;";Custom4#"&amp;#REF!&amp;"")/#REF!,0)+AC37</f>
        <v>#VALUE!</v>
      </c>
      <c r="U37" s="322"/>
      <c r="V37" s="343" t="e">
        <f>ROUND([1]!HsGetValue(#REF!,"Scenario#"&amp;V$10&amp;";Year#"&amp;V$11&amp;";Period#"&amp;V$12&amp;";View#"&amp;V$13&amp;";Entity#"&amp;$I37&amp;";Value#"&amp;#REF!&amp;";Account#"&amp;$H37&amp;";ICP#"&amp;$I$10&amp;";Custom1#"&amp;$I$11&amp;";Custom2#"&amp;$I$12&amp;";Custom3#"&amp;$I$13&amp;";Custom4#"&amp;#REF!&amp;"")/#REF!,0)+AD37</f>
        <v>#VALUE!</v>
      </c>
      <c r="W37" s="344"/>
      <c r="X37" s="343">
        <v>0</v>
      </c>
      <c r="Y37" s="274"/>
      <c r="Z37" s="70"/>
      <c r="AA37" s="148"/>
      <c r="AB37" s="148"/>
      <c r="AC37" s="148"/>
      <c r="AD37" s="148"/>
    </row>
    <row r="38" spans="3:30" ht="12.75" customHeight="1">
      <c r="H38" s="50" t="s">
        <v>291</v>
      </c>
      <c r="I38" s="50" t="s">
        <v>280</v>
      </c>
      <c r="M38" s="241" t="s">
        <v>274</v>
      </c>
      <c r="N38" s="65"/>
      <c r="O38" s="66"/>
      <c r="P38" s="320" t="e">
        <f>ROUND([1]!HsGetValue(#REF!,"Scenario#"&amp;P$10&amp;";Year#"&amp;P$11&amp;";Period#"&amp;P$12&amp;";View#"&amp;P$13&amp;";Entity#"&amp;$I38&amp;";Value#"&amp;#REF!&amp;";Account#"&amp;$H38&amp;";ICP#"&amp;$I$10&amp;";Custom1#"&amp;$I$11&amp;";Custom2#"&amp;$I$12&amp;";Custom3#"&amp;$I$13&amp;";Custom4#"&amp;#REF!&amp;"")/#REF!,0)+AA38</f>
        <v>#VALUE!</v>
      </c>
      <c r="Q38" s="320"/>
      <c r="R38" s="321" t="e">
        <f>ROUND([1]!HsGetValue(#REF!,"Scenario#"&amp;R$10&amp;";Year#"&amp;R$11&amp;";Period#"&amp;R$12&amp;";View#"&amp;R$13&amp;";Entity#"&amp;$I38&amp;";Value#"&amp;#REF!&amp;";Account#"&amp;$H38&amp;";ICP#"&amp;$I$10&amp;";Custom1#"&amp;$I$11&amp;";Custom2#"&amp;$I$12&amp;";Custom3#"&amp;$I$13&amp;";Custom4#"&amp;#REF!&amp;"")/#REF!,0)+AB38</f>
        <v>#VALUE!</v>
      </c>
      <c r="S38" s="320"/>
      <c r="T38" s="321" t="e">
        <f>ROUND([1]!HsGetValue(#REF!,"Scenario#"&amp;T$10&amp;";Year#"&amp;T$11&amp;";Period#"&amp;T$12&amp;";View#"&amp;T$13&amp;";Entity#"&amp;$I38&amp;";Value#"&amp;#REF!&amp;";Account#"&amp;$H38&amp;";ICP#"&amp;$I$10&amp;";Custom1#"&amp;$I$11&amp;";Custom2#"&amp;$I$12&amp;";Custom3#"&amp;$I$13&amp;";Custom4#"&amp;#REF!&amp;"")/#REF!,0)+AC38</f>
        <v>#VALUE!</v>
      </c>
      <c r="U38" s="320"/>
      <c r="V38" s="341" t="e">
        <f>ROUND([1]!HsGetValue(#REF!,"Scenario#"&amp;V$10&amp;";Year#"&amp;V$11&amp;";Period#"&amp;V$12&amp;";View#"&amp;V$13&amp;";Entity#"&amp;$I38&amp;";Value#"&amp;#REF!&amp;";Account#"&amp;$H38&amp;";ICP#"&amp;$I$10&amp;";Custom1#"&amp;$I$11&amp;";Custom2#"&amp;$I$12&amp;";Custom3#"&amp;$I$13&amp;";Custom4#"&amp;#REF!&amp;"")/#REF!,0)+AD38</f>
        <v>#VALUE!</v>
      </c>
      <c r="W38" s="342"/>
      <c r="X38" s="341">
        <v>0</v>
      </c>
      <c r="Y38" s="277"/>
      <c r="Z38" s="70"/>
      <c r="AA38" s="148"/>
      <c r="AB38" s="148"/>
      <c r="AC38" s="148"/>
      <c r="AD38" s="148"/>
    </row>
    <row r="39" spans="3:30" ht="12.75" customHeight="1">
      <c r="M39" s="242"/>
      <c r="N39" s="243"/>
      <c r="O39" s="244"/>
      <c r="P39" s="338" t="e">
        <f>SUM(P37:P38)</f>
        <v>#VALUE!</v>
      </c>
      <c r="Q39" s="338"/>
      <c r="R39" s="337" t="e">
        <f>SUM(R37:R38)</f>
        <v>#VALUE!</v>
      </c>
      <c r="S39" s="338"/>
      <c r="T39" s="337" t="e">
        <f>SUM(T37:T38)</f>
        <v>#VALUE!</v>
      </c>
      <c r="U39" s="338"/>
      <c r="V39" s="376" t="e">
        <f>SUM(V37:V38)</f>
        <v>#VALUE!</v>
      </c>
      <c r="W39" s="377"/>
      <c r="X39" s="376">
        <f>SUM(X37:X38)</f>
        <v>0</v>
      </c>
      <c r="Y39" s="278"/>
      <c r="Z39" s="70"/>
      <c r="AA39" s="148">
        <v>-140</v>
      </c>
      <c r="AB39" s="148"/>
      <c r="AC39" s="148"/>
      <c r="AD39" s="148"/>
    </row>
    <row r="40" spans="3:30" ht="12.75" customHeight="1">
      <c r="M40" s="832" t="s">
        <v>70</v>
      </c>
      <c r="N40" s="832"/>
      <c r="O40" s="71"/>
      <c r="P40" s="156"/>
      <c r="Q40" s="156"/>
      <c r="R40" s="160"/>
      <c r="S40" s="156"/>
      <c r="T40" s="160"/>
      <c r="U40" s="73"/>
      <c r="V40" s="275"/>
      <c r="W40" s="276"/>
      <c r="X40" s="275"/>
      <c r="Y40" s="274"/>
      <c r="Z40" s="70"/>
      <c r="AA40" s="148"/>
      <c r="AB40" s="148"/>
      <c r="AC40" s="148"/>
      <c r="AD40" s="148"/>
    </row>
    <row r="41" spans="3:30" ht="12.75" customHeight="1">
      <c r="H41" s="50" t="s">
        <v>70</v>
      </c>
      <c r="I41" s="50" t="s">
        <v>279</v>
      </c>
      <c r="M41" s="240" t="s">
        <v>278</v>
      </c>
      <c r="N41" s="55"/>
      <c r="O41" s="71"/>
      <c r="P41" s="322" t="e">
        <f>ROUND([1]!HsGetValue(#REF!,"Scenario#"&amp;P$10&amp;";Year#"&amp;P$11&amp;";Period#"&amp;P$12&amp;";View#"&amp;P$13&amp;";Entity#"&amp;$I41&amp;";Value#"&amp;#REF!&amp;";Account#"&amp;$H41&amp;";ICP#"&amp;$I$10&amp;";Custom1#"&amp;$I$11&amp;";Custom2#"&amp;$I$12&amp;";Custom3#"&amp;$I$13&amp;";Custom4#"&amp;#REF!&amp;"")/#REF!,0)+AA41</f>
        <v>#VALUE!</v>
      </c>
      <c r="Q41" s="322"/>
      <c r="R41" s="323" t="e">
        <f>ROUND([1]!HsGetValue(#REF!,"Scenario#"&amp;R$10&amp;";Year#"&amp;R$11&amp;";Period#"&amp;R$12&amp;";View#"&amp;R$13&amp;";Entity#"&amp;$I41&amp;";Value#"&amp;#REF!&amp;";Account#"&amp;$H41&amp;";ICP#"&amp;$I$10&amp;";Custom1#"&amp;$I$11&amp;";Custom2#"&amp;$I$12&amp;";Custom3#"&amp;$I$13&amp;";Custom4#"&amp;#REF!&amp;"")/#REF!,0)+AB41</f>
        <v>#VALUE!</v>
      </c>
      <c r="S41" s="322"/>
      <c r="T41" s="323" t="e">
        <f>ROUND([1]!HsGetValue(#REF!,"Scenario#"&amp;T$10&amp;";Year#"&amp;T$11&amp;";Period#"&amp;T$12&amp;";View#"&amp;T$13&amp;";Entity#"&amp;$I41&amp;";Value#"&amp;#REF!&amp;";Account#"&amp;$H41&amp;";ICP#"&amp;$I$10&amp;";Custom1#"&amp;$I$11&amp;";Custom2#"&amp;$I$12&amp;";Custom3#"&amp;$I$13&amp;";Custom4#"&amp;#REF!&amp;"")/#REF!,0)+AC41</f>
        <v>#VALUE!</v>
      </c>
      <c r="U41" s="322"/>
      <c r="V41" s="343" t="e">
        <f>ROUND([1]!HsGetValue(#REF!,"Scenario#"&amp;V$10&amp;";Year#"&amp;V$11&amp;";Period#"&amp;V$12&amp;";View#"&amp;V$13&amp;";Entity#"&amp;$I41&amp;";Value#"&amp;#REF!&amp;";Account#"&amp;$H41&amp;";ICP#"&amp;$I$10&amp;";Custom1#"&amp;$I$11&amp;";Custom2#"&amp;$I$12&amp;";Custom3#"&amp;$I$13&amp;";Custom4#"&amp;#REF!&amp;"")/#REF!,0)+AD41</f>
        <v>#VALUE!</v>
      </c>
      <c r="W41" s="344"/>
      <c r="X41" s="343">
        <v>896</v>
      </c>
      <c r="Y41" s="274"/>
      <c r="Z41" s="70"/>
      <c r="AA41" s="148"/>
      <c r="AB41" s="148"/>
      <c r="AC41" s="148"/>
      <c r="AD41" s="148"/>
    </row>
    <row r="42" spans="3:30" ht="12.75" customHeight="1">
      <c r="H42" s="50" t="s">
        <v>70</v>
      </c>
      <c r="I42" s="50" t="s">
        <v>280</v>
      </c>
      <c r="M42" s="241" t="s">
        <v>274</v>
      </c>
      <c r="N42" s="65"/>
      <c r="O42" s="66"/>
      <c r="P42" s="320" t="e">
        <f>ROUND([1]!HsGetValue(#REF!,"Scenario#"&amp;P$10&amp;";Year#"&amp;P$11&amp;";Period#"&amp;P$12&amp;";View#"&amp;P$13&amp;";Entity#"&amp;$I42&amp;";Value#"&amp;#REF!&amp;";Account#"&amp;$H42&amp;";ICP#"&amp;$I$10&amp;";Custom1#"&amp;$I$11&amp;";Custom2#"&amp;$I$12&amp;";Custom3#"&amp;$I$13&amp;";Custom4#"&amp;#REF!&amp;"")/#REF!,0)+AA42</f>
        <v>#VALUE!</v>
      </c>
      <c r="Q42" s="320"/>
      <c r="R42" s="321" t="e">
        <f>ROUND([1]!HsGetValue(#REF!,"Scenario#"&amp;R$10&amp;";Year#"&amp;R$11&amp;";Period#"&amp;R$12&amp;";View#"&amp;R$13&amp;";Entity#"&amp;$I42&amp;";Value#"&amp;#REF!&amp;";Account#"&amp;$H42&amp;";ICP#"&amp;$I$10&amp;";Custom1#"&amp;$I$11&amp;";Custom2#"&amp;$I$12&amp;";Custom3#"&amp;$I$13&amp;";Custom4#"&amp;#REF!&amp;"")/#REF!,0)+AB42</f>
        <v>#VALUE!</v>
      </c>
      <c r="S42" s="320"/>
      <c r="T42" s="321" t="e">
        <f>ROUND([1]!HsGetValue(#REF!,"Scenario#"&amp;T$10&amp;";Year#"&amp;T$11&amp;";Period#"&amp;T$12&amp;";View#"&amp;T$13&amp;";Entity#"&amp;$I42&amp;";Value#"&amp;#REF!&amp;";Account#"&amp;$H42&amp;";ICP#"&amp;$I$10&amp;";Custom1#"&amp;$I$11&amp;";Custom2#"&amp;$I$12&amp;";Custom3#"&amp;$I$13&amp;";Custom4#"&amp;#REF!&amp;"")/#REF!,0)+AC42</f>
        <v>#VALUE!</v>
      </c>
      <c r="U42" s="320"/>
      <c r="V42" s="341" t="e">
        <f>ROUND([1]!HsGetValue(#REF!,"Scenario#"&amp;V$10&amp;";Year#"&amp;V$11&amp;";Period#"&amp;V$12&amp;";View#"&amp;V$13&amp;";Entity#"&amp;$I42&amp;";Value#"&amp;#REF!&amp;";Account#"&amp;$H42&amp;";ICP#"&amp;$I$10&amp;";Custom1#"&amp;$I$11&amp;";Custom2#"&amp;$I$12&amp;";Custom3#"&amp;$I$13&amp;";Custom4#"&amp;#REF!&amp;"")/#REF!,0)+AD42</f>
        <v>#VALUE!</v>
      </c>
      <c r="W42" s="342"/>
      <c r="X42" s="341">
        <v>533</v>
      </c>
      <c r="Y42" s="277"/>
      <c r="Z42" s="70"/>
      <c r="AA42" s="148"/>
      <c r="AB42" s="148"/>
      <c r="AC42" s="148"/>
      <c r="AD42" s="148"/>
    </row>
    <row r="43" spans="3:30" ht="12.75" customHeight="1">
      <c r="H43" s="50" t="s">
        <v>70</v>
      </c>
      <c r="I43" s="50" t="s">
        <v>66</v>
      </c>
      <c r="M43" s="248"/>
      <c r="N43" s="74"/>
      <c r="O43" s="228"/>
      <c r="P43" s="324" t="e">
        <f>ROUND([1]!HsGetValue(#REF!,"Scenario#"&amp;P$10&amp;";Year#"&amp;P$11&amp;";Period#"&amp;P$12&amp;";View#"&amp;P$13&amp;";Entity#"&amp;$I43&amp;";Value#"&amp;#REF!&amp;";Account#"&amp;$H43&amp;";ICP#"&amp;$I$10&amp;";Custom1#"&amp;$I$11&amp;";Custom2#"&amp;$I$12&amp;";Custom3#"&amp;$I$13&amp;";Custom4#"&amp;#REF!&amp;"")/#REF!,0)+AA43</f>
        <v>#VALUE!</v>
      </c>
      <c r="Q43" s="324"/>
      <c r="R43" s="325" t="e">
        <f>ROUND([1]!HsGetValue(#REF!,"Scenario#"&amp;R$10&amp;";Year#"&amp;R$11&amp;";Period#"&amp;R$12&amp;";View#"&amp;R$13&amp;";Entity#"&amp;$I43&amp;";Value#"&amp;#REF!&amp;";Account#"&amp;$H43&amp;";ICP#"&amp;$I$10&amp;";Custom1#"&amp;$I$11&amp;";Custom2#"&amp;$I$12&amp;";Custom3#"&amp;$I$13&amp;";Custom4#"&amp;#REF!&amp;"")/#REF!,0)+AB43</f>
        <v>#VALUE!</v>
      </c>
      <c r="S43" s="324"/>
      <c r="T43" s="325" t="e">
        <f>ROUND([1]!HsGetValue(#REF!,"Scenario#"&amp;T$10&amp;";Year#"&amp;T$11&amp;";Period#"&amp;T$12&amp;";View#"&amp;T$13&amp;";Entity#"&amp;$I43&amp;";Value#"&amp;#REF!&amp;";Account#"&amp;$H43&amp;";ICP#"&amp;$I$10&amp;";Custom1#"&amp;$I$11&amp;";Custom2#"&amp;$I$12&amp;";Custom3#"&amp;$I$13&amp;";Custom4#"&amp;#REF!&amp;"")/#REF!,0)+AC43</f>
        <v>#VALUE!</v>
      </c>
      <c r="U43" s="324"/>
      <c r="V43" s="345" t="e">
        <f>ROUND([1]!HsGetValue(#REF!,"Scenario#"&amp;V$10&amp;";Year#"&amp;V$11&amp;";Period#"&amp;V$12&amp;";View#"&amp;V$13&amp;";Entity#"&amp;$I43&amp;";Value#"&amp;#REF!&amp;";Account#"&amp;$H43&amp;";ICP#"&amp;$I$10&amp;";Custom1#"&amp;$I$11&amp;";Custom2#"&amp;$I$12&amp;";Custom3#"&amp;$I$13&amp;";Custom4#"&amp;#REF!&amp;"")/#REF!,0)+AD43</f>
        <v>#VALUE!</v>
      </c>
      <c r="W43" s="346"/>
      <c r="X43" s="345">
        <f>SUM(X41:X42)</f>
        <v>1429</v>
      </c>
      <c r="Y43" s="280"/>
      <c r="Z43" s="70"/>
      <c r="AA43" s="148"/>
      <c r="AB43" s="148">
        <v>-1</v>
      </c>
      <c r="AC43" s="148">
        <v>1</v>
      </c>
      <c r="AD43" s="148"/>
    </row>
    <row r="44" spans="3:30" ht="12.75" customHeight="1">
      <c r="H44" s="50" t="s">
        <v>154</v>
      </c>
      <c r="I44" s="50" t="s">
        <v>66</v>
      </c>
      <c r="M44" s="75"/>
      <c r="N44" s="55" t="e">
        <f ca="1">[0]!HsDescription(#REF!,"Account#"&amp;$H44&amp;"")</f>
        <v>#NAME?</v>
      </c>
      <c r="O44" s="71"/>
      <c r="P44" s="322" t="e">
        <f ca="1">ROUND([0]!HsGetValue(#REF!,"Scenario#"&amp;$P$10&amp;";Year#"&amp;$P$11&amp;";Period#"&amp;$P$12&amp;";View#"&amp;$P$13&amp;";Entity#"&amp;#REF!&amp;";Value#"&amp;#REF!&amp;";Account#"&amp;$H44&amp;";ICP#"&amp;$I$10&amp;";Custom1#"&amp;$I$11&amp;";Custom2#"&amp;$I$12&amp;";Custom3#"&amp;$I$13&amp;";Custom4#"&amp;#REF!&amp;"")/#REF!,0)+AA44</f>
        <v>#NAME?</v>
      </c>
      <c r="Q44" s="322"/>
      <c r="R44" s="323" t="e">
        <f ca="1">ROUND([0]!HsGetValue(#REF!,"Scenario#"&amp;$R$10&amp;";Year#"&amp;$R$11&amp;";Period#"&amp;$R$12&amp;";View#"&amp;$R$13&amp;";Entity#"&amp;#REF!&amp;";Value#"&amp;#REF!&amp;";Account#"&amp;$H44&amp;";ICP#"&amp;$I$10&amp;";Custom1#"&amp;$I$11&amp;";Custom2#"&amp;$I$12&amp;";Custom3#"&amp;$I$13&amp;";Custom4#"&amp;#REF!&amp;"")/#REF!,0)+AB44</f>
        <v>#NAME?</v>
      </c>
      <c r="S44" s="322"/>
      <c r="T44" s="323" t="e">
        <f>ROUND([1]!HsGetValue(#REF!,"Scenario#"&amp;T$10&amp;";Year#"&amp;T$11&amp;";Period#"&amp;T$12&amp;";View#"&amp;T$13&amp;";Entity#"&amp;$I44&amp;";Value#"&amp;#REF!&amp;";Account#"&amp;$H44&amp;";ICP#"&amp;$I$10&amp;";Custom1#"&amp;$I$11&amp;";Custom2#"&amp;$I$12&amp;";Custom3#"&amp;$I$13&amp;";Custom4#"&amp;#REF!&amp;"")/#REF!,0)+AC44</f>
        <v>#VALUE!</v>
      </c>
      <c r="U44" s="322"/>
      <c r="V44" s="343" t="e">
        <f>ROUND([1]!HsGetValue(#REF!,"Scenario#"&amp;V$10&amp;";Year#"&amp;V$11&amp;";Period#"&amp;V$12&amp;";View#"&amp;V$13&amp;";Entity#"&amp;$I44&amp;";Value#"&amp;#REF!&amp;";Account#"&amp;$H44&amp;";ICP#"&amp;$I$10&amp;";Custom1#"&amp;$I$11&amp;";Custom2#"&amp;$I$12&amp;";Custom3#"&amp;$I$13&amp;";Custom4#"&amp;#REF!&amp;"")/#REF!,0)+AD44</f>
        <v>#VALUE!</v>
      </c>
      <c r="W44" s="344"/>
      <c r="X44" s="343">
        <v>408</v>
      </c>
      <c r="Y44" s="274"/>
      <c r="Z44" s="70"/>
      <c r="AA44" s="148">
        <v>-1</v>
      </c>
      <c r="AB44" s="148">
        <v>-1</v>
      </c>
      <c r="AC44" s="148">
        <f>-1967+684</f>
        <v>-1283</v>
      </c>
      <c r="AD44" s="148">
        <f>-1880+279</f>
        <v>-1601</v>
      </c>
    </row>
    <row r="45" spans="3:30" ht="12.75" customHeight="1">
      <c r="H45" s="50" t="s">
        <v>155</v>
      </c>
      <c r="I45" s="50" t="s">
        <v>66</v>
      </c>
      <c r="M45" s="76"/>
      <c r="N45" s="65" t="e">
        <f ca="1">[0]!HsDescription(#REF!,"Account#"&amp;$H45&amp;"")</f>
        <v>#NAME?</v>
      </c>
      <c r="O45" s="66"/>
      <c r="P45" s="320" t="e">
        <f ca="1">ROUND([0]!HsGetValue(#REF!,"Scenario#"&amp;$P$10&amp;";Year#"&amp;$P$11&amp;";Period#"&amp;$P$12&amp;";View#"&amp;$P$13&amp;";Entity#"&amp;#REF!&amp;";Value#"&amp;#REF!&amp;";Account#"&amp;$H45&amp;";ICP#"&amp;$I$10&amp;";Custom1#"&amp;$I$11&amp;";Custom2#"&amp;$I$12&amp;";Custom3#"&amp;$I$13&amp;";Custom4#"&amp;#REF!&amp;"")/#REF!,0)+AA45</f>
        <v>#NAME?</v>
      </c>
      <c r="Q45" s="320"/>
      <c r="R45" s="321" t="e">
        <f ca="1">ROUND([0]!HsGetValue(#REF!,"Scenario#"&amp;$R$10&amp;";Year#"&amp;$R$11&amp;";Period#"&amp;$R$12&amp;";View#"&amp;$R$13&amp;";Entity#"&amp;#REF!&amp;";Value#"&amp;#REF!&amp;";Account#"&amp;$H45&amp;";ICP#"&amp;$I$10&amp;";Custom1#"&amp;$I$11&amp;";Custom2#"&amp;$I$12&amp;";Custom3#"&amp;$I$13&amp;";Custom4#"&amp;#REF!&amp;"")/#REF!,0)+AB45</f>
        <v>#NAME?</v>
      </c>
      <c r="S45" s="320"/>
      <c r="T45" s="321" t="e">
        <f>ROUND([1]!HsGetValue(#REF!,"Scenario#"&amp;T$10&amp;";Year#"&amp;T$11&amp;";Period#"&amp;T$12&amp;";View#"&amp;T$13&amp;";Entity#"&amp;$I45&amp;";Value#"&amp;#REF!&amp;";Account#"&amp;$H45&amp;";ICP#"&amp;$I$10&amp;";Custom1#"&amp;$I$11&amp;";Custom2#"&amp;$I$12&amp;";Custom3#"&amp;$I$13&amp;";Custom4#"&amp;#REF!&amp;"")/#REF!,0)+AC45</f>
        <v>#VALUE!</v>
      </c>
      <c r="U45" s="320"/>
      <c r="V45" s="341" t="e">
        <f>ROUND([1]!HsGetValue(#REF!,"Scenario#"&amp;V$10&amp;";Year#"&amp;V$11&amp;";Period#"&amp;V$12&amp;";View#"&amp;V$13&amp;";Entity#"&amp;$I45&amp;";Value#"&amp;#REF!&amp;";Account#"&amp;$H45&amp;";ICP#"&amp;$I$10&amp;";Custom1#"&amp;$I$11&amp;";Custom2#"&amp;$I$12&amp;";Custom3#"&amp;$I$13&amp;";Custom4#"&amp;#REF!&amp;"")/#REF!,0)+AD45</f>
        <v>#VALUE!</v>
      </c>
      <c r="W45" s="342"/>
      <c r="X45" s="341">
        <v>-270</v>
      </c>
      <c r="Y45" s="277"/>
      <c r="Z45" s="70"/>
      <c r="AA45" s="151"/>
      <c r="AB45" s="151"/>
      <c r="AC45" s="151">
        <f>1760-476</f>
        <v>1284</v>
      </c>
      <c r="AD45" s="151">
        <f>1698-96</f>
        <v>1602</v>
      </c>
    </row>
    <row r="46" spans="3:30" ht="12.75" customHeight="1">
      <c r="H46" s="50" t="s">
        <v>71</v>
      </c>
      <c r="I46" s="50" t="s">
        <v>66</v>
      </c>
      <c r="M46" s="53" t="s">
        <v>71</v>
      </c>
      <c r="N46" s="55"/>
      <c r="O46" s="77"/>
      <c r="P46" s="322" t="e">
        <f ca="1">ROUND([0]!HsGetValue(#REF!,"Scenario#"&amp;$P$10&amp;";Year#"&amp;$P$11&amp;";Period#"&amp;$P$12&amp;";View#"&amp;$P$13&amp;";Entity#"&amp;#REF!&amp;";Value#"&amp;#REF!&amp;";Account#"&amp;$H46&amp;";ICP#"&amp;$I$10&amp;";Custom1#"&amp;$I$11&amp;";Custom2#"&amp;$I$12&amp;";Custom3#"&amp;$I$13&amp;";Custom4#"&amp;#REF!&amp;"")/#REF!,0)+AA46</f>
        <v>#NAME?</v>
      </c>
      <c r="Q46" s="322"/>
      <c r="R46" s="323" t="e">
        <f ca="1">ROUND([0]!HsGetValue(#REF!,"Scenario#"&amp;$R$10&amp;";Year#"&amp;$R$11&amp;";Period#"&amp;$R$12&amp;";View#"&amp;$R$13&amp;";Entity#"&amp;#REF!&amp;";Value#"&amp;#REF!&amp;";Account#"&amp;$H46&amp;";ICP#"&amp;$I$10&amp;";Custom1#"&amp;$I$11&amp;";Custom2#"&amp;$I$12&amp;";Custom3#"&amp;$I$13&amp;";Custom4#"&amp;#REF!&amp;"")/#REF!,0)+AB46</f>
        <v>#NAME?</v>
      </c>
      <c r="S46" s="322"/>
      <c r="T46" s="323" t="e">
        <f>ROUND([1]!HsGetValue(#REF!,"Scenario#"&amp;T$10&amp;";Year#"&amp;T$11&amp;";Period#"&amp;T$12&amp;";View#"&amp;T$13&amp;";Entity#"&amp;$I46&amp;";Value#"&amp;#REF!&amp;";Account#"&amp;$H46&amp;";ICP#"&amp;$I$10&amp;";Custom1#"&amp;$I$11&amp;";Custom2#"&amp;$I$12&amp;";Custom3#"&amp;$I$13&amp;";Custom4#"&amp;#REF!&amp;"")/#REF!,0)+AC46</f>
        <v>#VALUE!</v>
      </c>
      <c r="U46" s="322"/>
      <c r="V46" s="343" t="e">
        <f>ROUND([1]!HsGetValue(#REF!,"Scenario#"&amp;V$10&amp;";Year#"&amp;V$11&amp;";Period#"&amp;V$12&amp;";View#"&amp;V$13&amp;";Entity#"&amp;$I46&amp;";Value#"&amp;#REF!&amp;";Account#"&amp;$H46&amp;";ICP#"&amp;$I$10&amp;";Custom1#"&amp;$I$11&amp;";Custom2#"&amp;$I$12&amp;";Custom3#"&amp;$I$13&amp;";Custom4#"&amp;#REF!&amp;"")/#REF!,0)+AD46</f>
        <v>#VALUE!</v>
      </c>
      <c r="W46" s="344"/>
      <c r="X46" s="343">
        <f>X43-X44-X45</f>
        <v>1291</v>
      </c>
      <c r="Y46" s="274"/>
      <c r="Z46" s="70"/>
      <c r="AA46" s="148">
        <v>1</v>
      </c>
      <c r="AB46" s="148"/>
      <c r="AC46" s="148"/>
      <c r="AD46" s="148"/>
    </row>
    <row r="47" spans="3:30" ht="12.75" customHeight="1">
      <c r="H47" s="50" t="s">
        <v>72</v>
      </c>
      <c r="I47" s="50" t="s">
        <v>66</v>
      </c>
      <c r="M47" s="65" t="e">
        <f ca="1">[0]!HsDescription(#REF!,"Account#"&amp;$H47&amp;"")</f>
        <v>#NAME?</v>
      </c>
      <c r="N47" s="65"/>
      <c r="O47" s="66"/>
      <c r="P47" s="320" t="e">
        <f ca="1">ROUND([0]!HsGetValue(#REF!,"Scenario#"&amp;$P$10&amp;";Year#"&amp;$P$11&amp;";Period#"&amp;$P$12&amp;";View#"&amp;$P$13&amp;";Entity#"&amp;#REF!&amp;";Value#"&amp;#REF!&amp;";Account#"&amp;$H47&amp;";ICP#"&amp;$I$10&amp;";Custom1#"&amp;$I$11&amp;";Custom2#"&amp;$I$12&amp;";Custom3#"&amp;$I$13&amp;";Custom4#"&amp;#REF!&amp;"")/#REF!,0)+AA47</f>
        <v>#NAME?</v>
      </c>
      <c r="Q47" s="320"/>
      <c r="R47" s="321" t="e">
        <f ca="1">ROUND([0]!HsGetValue(#REF!,"Scenario#"&amp;$R$10&amp;";Year#"&amp;$R$11&amp;";Period#"&amp;$R$12&amp;";View#"&amp;$R$13&amp;";Entity#"&amp;#REF!&amp;";Value#"&amp;#REF!&amp;";Account#"&amp;$H47&amp;";ICP#"&amp;$I$10&amp;";Custom1#"&amp;$I$11&amp;";Custom2#"&amp;$I$12&amp;";Custom3#"&amp;$I$13&amp;";Custom4#"&amp;#REF!&amp;"")/#REF!,0)+AB47</f>
        <v>#NAME?</v>
      </c>
      <c r="S47" s="320"/>
      <c r="T47" s="321" t="e">
        <f>ROUND([1]!HsGetValue(#REF!,"Scenario#"&amp;T$10&amp;";Year#"&amp;T$11&amp;";Period#"&amp;T$12&amp;";View#"&amp;T$13&amp;";Entity#"&amp;$I47&amp;";Value#"&amp;#REF!&amp;";Account#"&amp;$H47&amp;";ICP#"&amp;$I$10&amp;";Custom1#"&amp;$I$11&amp;";Custom2#"&amp;$I$12&amp;";Custom3#"&amp;$I$13&amp;";Custom4#"&amp;#REF!&amp;"")/#REF!,0)+AC47</f>
        <v>#VALUE!</v>
      </c>
      <c r="U47" s="322"/>
      <c r="V47" s="341" t="e">
        <f>ROUND([1]!HsGetValue(#REF!,"Scenario#"&amp;V$10&amp;";Year#"&amp;V$11&amp;";Period#"&amp;V$12&amp;";View#"&amp;V$13&amp;";Entity#"&amp;$I47&amp;";Value#"&amp;#REF!&amp;";Account#"&amp;$H47&amp;";ICP#"&amp;$I$10&amp;";Custom1#"&amp;$I$11&amp;";Custom2#"&amp;$I$12&amp;";Custom3#"&amp;$I$13&amp;";Custom4#"&amp;#REF!&amp;"")/#REF!,0)+AD47</f>
        <v>#VALUE!</v>
      </c>
      <c r="W47" s="342"/>
      <c r="X47" s="341">
        <v>265</v>
      </c>
      <c r="Y47" s="277"/>
      <c r="Z47" s="70"/>
      <c r="AA47" s="148"/>
      <c r="AB47" s="148">
        <v>-1</v>
      </c>
      <c r="AC47" s="148"/>
      <c r="AD47" s="148"/>
    </row>
    <row r="48" spans="3:30" ht="12.75" customHeight="1" thickBot="1">
      <c r="H48" s="50" t="s">
        <v>73</v>
      </c>
      <c r="I48" s="50" t="s">
        <v>66</v>
      </c>
      <c r="M48" s="79" t="s">
        <v>161</v>
      </c>
      <c r="N48" s="79"/>
      <c r="O48" s="436"/>
      <c r="P48" s="155" t="e">
        <f ca="1">ROUND([0]!HsGetValue(#REF!,"Scenario#"&amp;$P$10&amp;";Year#"&amp;$P$11&amp;";Period#"&amp;$P$12&amp;";View#"&amp;$P$13&amp;";Entity#"&amp;#REF!&amp;";Value#"&amp;#REF!&amp;";Account#"&amp;$H48&amp;";ICP#"&amp;$I$10&amp;";Custom1#"&amp;$I$11&amp;";Custom2#"&amp;$I$12&amp;";Custom3#"&amp;$I$13&amp;";Custom4#"&amp;#REF!&amp;"")/#REF!,0)+AA48</f>
        <v>#NAME?</v>
      </c>
      <c r="Q48" s="155"/>
      <c r="R48" s="162" t="e">
        <f ca="1">ROUND([0]!HsGetValue(#REF!,"Scenario#"&amp;$R$10&amp;";Year#"&amp;$R$11&amp;";Period#"&amp;$R$12&amp;";View#"&amp;$R$13&amp;";Entity#"&amp;#REF!&amp;";Value#"&amp;#REF!&amp;";Account#"&amp;$H48&amp;";ICP#"&amp;$I$10&amp;";Custom1#"&amp;$I$11&amp;";Custom2#"&amp;$I$12&amp;";Custom3#"&amp;$I$13&amp;";Custom4#"&amp;#REF!&amp;"")/#REF!,0)+AB48</f>
        <v>#NAME?</v>
      </c>
      <c r="S48" s="155"/>
      <c r="T48" s="162" t="e">
        <f>ROUND([1]!HsGetValue(#REF!,"Scenario#"&amp;T$10&amp;";Year#"&amp;T$11&amp;";Period#"&amp;T$12&amp;";View#"&amp;T$13&amp;";Entity#"&amp;$I48&amp;";Value#"&amp;#REF!&amp;";Account#"&amp;$H48&amp;";ICP#"&amp;$I$10&amp;";Custom1#"&amp;$I$11&amp;";Custom2#"&amp;$I$12&amp;";Custom3#"&amp;$I$13&amp;";Custom4#"&amp;#REF!&amp;"")/#REF!,0)+AC48</f>
        <v>#VALUE!</v>
      </c>
      <c r="U48" s="80"/>
      <c r="V48" s="437" t="e">
        <f>ROUND([1]!HsGetValue(#REF!,"Scenario#"&amp;V$10&amp;";Year#"&amp;V$11&amp;";Period#"&amp;V$12&amp;";View#"&amp;V$13&amp;";Entity#"&amp;$I48&amp;";Value#"&amp;#REF!&amp;";Account#"&amp;$H48&amp;";ICP#"&amp;$I$10&amp;";Custom1#"&amp;$I$11&amp;";Custom2#"&amp;$I$12&amp;";Custom3#"&amp;$I$13&amp;";Custom4#"&amp;#REF!&amp;"")/#REF!,0)+AD48</f>
        <v>#VALUE!</v>
      </c>
      <c r="W48" s="438"/>
      <c r="X48" s="437">
        <f>X46-X47</f>
        <v>1026</v>
      </c>
      <c r="Y48" s="439"/>
      <c r="Z48" s="70"/>
      <c r="AA48" s="183">
        <v>1</v>
      </c>
      <c r="AB48" s="183"/>
      <c r="AC48" s="183">
        <v>-1</v>
      </c>
      <c r="AD48" s="183"/>
    </row>
    <row r="49" spans="3:30" ht="12.75" customHeight="1">
      <c r="M49" s="838" t="s">
        <v>156</v>
      </c>
      <c r="N49" s="838"/>
      <c r="O49" s="71"/>
      <c r="P49" s="82"/>
      <c r="Q49" s="82"/>
      <c r="R49" s="82"/>
      <c r="S49" s="82"/>
      <c r="T49" s="82"/>
      <c r="U49" s="82"/>
      <c r="V49" s="279"/>
      <c r="W49" s="279"/>
      <c r="X49" s="279"/>
      <c r="Y49" s="274"/>
      <c r="Z49" s="70"/>
      <c r="AA49" s="148"/>
      <c r="AB49" s="148"/>
      <c r="AC49" s="148"/>
      <c r="AD49" s="148"/>
    </row>
    <row r="50" spans="3:30" ht="12.75" customHeight="1">
      <c r="H50" s="50" t="s">
        <v>74</v>
      </c>
      <c r="I50" s="50" t="s">
        <v>66</v>
      </c>
      <c r="M50" s="53"/>
      <c r="N50" s="55" t="s">
        <v>162</v>
      </c>
      <c r="O50" s="71"/>
      <c r="P50" s="156" t="e">
        <f ca="1">ROUND([0]!HsGetValue(#REF!,"Scenario#"&amp;$P$10&amp;";Year#"&amp;$P$11&amp;";Period#"&amp;$P$12&amp;";View#"&amp;$P$13&amp;";Entity#"&amp;#REF!&amp;";Value#"&amp;#REF!&amp;";Account#"&amp;$H50&amp;";ICP#"&amp;$I$10&amp;";Custom1#"&amp;$I$11&amp;";Custom2#"&amp;$I$12&amp;";Custom3#"&amp;$I$13&amp;";Custom4#"&amp;#REF!&amp;"")/#REF!,0)+AA50</f>
        <v>#NAME?</v>
      </c>
      <c r="Q50" s="156"/>
      <c r="R50" s="160" t="e">
        <f ca="1">ROUND([0]!HsGetValue(#REF!,"Scenario#"&amp;$R$10&amp;";Year#"&amp;$R$11&amp;";Period#"&amp;$R$12&amp;";View#"&amp;$R$13&amp;";Entity#"&amp;#REF!&amp;";Value#"&amp;#REF!&amp;";Account#"&amp;$H50&amp;";ICP#"&amp;$I$10&amp;";Custom1#"&amp;$I$11&amp;";Custom2#"&amp;$I$12&amp;";Custom3#"&amp;$I$13&amp;";Custom4#"&amp;#REF!&amp;"")/#REF!,0)+AB50</f>
        <v>#NAME?</v>
      </c>
      <c r="S50" s="156"/>
      <c r="T50" s="160" t="e">
        <f>ROUND([1]!HsGetValue(#REF!,"Scenario#"&amp;T$10&amp;";Year#"&amp;T$11&amp;";Period#"&amp;T$12&amp;";View#"&amp;T$13&amp;";Entity#"&amp;$I50&amp;";Value#"&amp;#REF!&amp;";Account#"&amp;$H50&amp;";ICP#"&amp;$I$10&amp;";Custom1#"&amp;$I$11&amp;";Custom2#"&amp;$I$12&amp;";Custom3#"&amp;$I$13&amp;";Custom4#"&amp;#REF!&amp;"")/#REF!,0)+AC50</f>
        <v>#VALUE!</v>
      </c>
      <c r="U50" s="73"/>
      <c r="V50" s="275" t="e">
        <f>ROUND([1]!HsGetValue(#REF!,"Scenario#"&amp;V$10&amp;";Year#"&amp;V$11&amp;";Period#"&amp;V$12&amp;";View#"&amp;V$13&amp;";Entity#"&amp;$I50&amp;";Value#"&amp;#REF!&amp;";Account#"&amp;$H50&amp;";ICP#"&amp;$I$10&amp;";Custom1#"&amp;$I$11&amp;";Custom2#"&amp;$I$12&amp;";Custom3#"&amp;$I$13&amp;";Custom4#"&amp;#REF!&amp;"")/#REF!,0)+AD50</f>
        <v>#VALUE!</v>
      </c>
      <c r="W50" s="276"/>
      <c r="X50" s="275">
        <v>1008</v>
      </c>
      <c r="Y50" s="274"/>
      <c r="Z50" s="70"/>
      <c r="AA50" s="148"/>
      <c r="AB50" s="148"/>
      <c r="AC50" s="148"/>
      <c r="AD50" s="148"/>
    </row>
    <row r="51" spans="3:30" ht="12.75" customHeight="1" thickBot="1">
      <c r="H51" s="62">
        <v>700200</v>
      </c>
      <c r="I51" s="50" t="s">
        <v>66</v>
      </c>
      <c r="M51" s="78"/>
      <c r="N51" s="78" t="s">
        <v>163</v>
      </c>
      <c r="O51" s="87"/>
      <c r="P51" s="157" t="e">
        <f ca="1">ROUND([0]!HsGetValue(#REF!,"Scenario#"&amp;$P$10&amp;";Year#"&amp;$P$11&amp;";Period#"&amp;$P$12&amp;";View#"&amp;$P$13&amp;";Entity#"&amp;#REF!&amp;";Value#"&amp;#REF!&amp;";Account#"&amp;$H51&amp;";ICP#"&amp;$I$10&amp;";Custom1#"&amp;$I$11&amp;";Custom2#"&amp;$I$12&amp;";Custom3#"&amp;$I$13&amp;";Custom4#"&amp;#REF!&amp;"")/#REF!,0)+AA51</f>
        <v>#NAME?</v>
      </c>
      <c r="Q51" s="157"/>
      <c r="R51" s="161" t="e">
        <f ca="1">ROUND([0]!HsGetValue(#REF!,"Scenario#"&amp;$R$10&amp;";Year#"&amp;$R$11&amp;";Period#"&amp;$R$12&amp;";View#"&amp;$R$13&amp;";Entity#"&amp;#REF!&amp;";Value#"&amp;#REF!&amp;";Account#"&amp;$H51&amp;";ICP#"&amp;$I$10&amp;";Custom1#"&amp;$I$11&amp;";Custom2#"&amp;$I$12&amp;";Custom3#"&amp;$I$13&amp;";Custom4#"&amp;#REF!&amp;"")/#REF!,0)+AB51</f>
        <v>#NAME?</v>
      </c>
      <c r="S51" s="157"/>
      <c r="T51" s="161" t="e">
        <f>ROUND([1]!HsGetValue(#REF!,"Scenario#"&amp;T$10&amp;";Year#"&amp;T$11&amp;";Period#"&amp;T$12&amp;";View#"&amp;T$13&amp;";Entity#"&amp;$I51&amp;";Value#"&amp;#REF!&amp;";Account#"&amp;$H51&amp;";ICP#"&amp;$I$10&amp;";Custom1#"&amp;$I$11&amp;";Custom2#"&amp;$I$12&amp;";Custom3#"&amp;$I$13&amp;";Custom4#"&amp;#REF!&amp;"")/#REF!,0)+AC51</f>
        <v>#VALUE!</v>
      </c>
      <c r="U51" s="88"/>
      <c r="V51" s="418" t="e">
        <f>ROUND([1]!HsGetValue(#REF!,"Scenario#"&amp;V$10&amp;";Year#"&amp;V$11&amp;";Period#"&amp;V$12&amp;";View#"&amp;V$13&amp;";Entity#"&amp;$I51&amp;";Value#"&amp;#REF!&amp;";Account#"&amp;$H51&amp;";ICP#"&amp;$I$10&amp;";Custom1#"&amp;$I$11&amp;";Custom2#"&amp;$I$12&amp;";Custom3#"&amp;$I$13&amp;";Custom4#"&amp;#REF!&amp;"")/#REF!,0)+AD51</f>
        <v>#VALUE!</v>
      </c>
      <c r="W51" s="419"/>
      <c r="X51" s="418">
        <v>18</v>
      </c>
      <c r="Y51" s="287"/>
      <c r="Z51" s="70"/>
      <c r="AA51" s="148"/>
      <c r="AB51" s="148"/>
      <c r="AC51" s="148">
        <v>-1</v>
      </c>
      <c r="AD51" s="148"/>
    </row>
    <row r="52" spans="3:30" ht="24.75" customHeight="1" thickBot="1">
      <c r="H52" s="50" t="s">
        <v>73</v>
      </c>
      <c r="I52" s="50" t="s">
        <v>66</v>
      </c>
      <c r="M52" s="140" t="s">
        <v>356</v>
      </c>
      <c r="N52" s="140"/>
      <c r="O52" s="87"/>
      <c r="P52" s="157">
        <v>692</v>
      </c>
      <c r="Q52" s="157"/>
      <c r="R52" s="161">
        <v>865</v>
      </c>
      <c r="S52" s="157"/>
      <c r="T52" s="161">
        <v>785</v>
      </c>
      <c r="U52" s="88"/>
      <c r="V52" s="418" t="s">
        <v>363</v>
      </c>
      <c r="W52" s="419"/>
      <c r="X52" s="418" t="s">
        <v>363</v>
      </c>
      <c r="Y52" s="287"/>
      <c r="Z52" s="70"/>
      <c r="AA52" s="183">
        <v>1</v>
      </c>
      <c r="AB52" s="183"/>
      <c r="AC52" s="183">
        <v>-1</v>
      </c>
      <c r="AD52" s="183"/>
    </row>
    <row r="53" spans="3:30" ht="12.75" customHeight="1">
      <c r="H53" s="47"/>
      <c r="M53" s="833" t="s">
        <v>357</v>
      </c>
      <c r="N53" s="833"/>
      <c r="O53" s="71"/>
      <c r="P53" s="84"/>
      <c r="Q53" s="84"/>
      <c r="R53" s="85"/>
      <c r="S53" s="84"/>
      <c r="T53" s="85"/>
      <c r="U53" s="85"/>
      <c r="V53" s="281"/>
      <c r="W53" s="282"/>
      <c r="X53" s="281"/>
      <c r="Y53" s="274"/>
      <c r="Z53" s="70"/>
      <c r="AA53" s="153"/>
      <c r="AB53" s="153"/>
      <c r="AC53" s="153"/>
      <c r="AD53" s="153"/>
    </row>
    <row r="54" spans="3:30" s="56" customFormat="1" ht="12.75" customHeight="1">
      <c r="C54" s="133"/>
      <c r="D54" s="133"/>
      <c r="E54" s="133"/>
      <c r="F54" s="133"/>
      <c r="H54" s="47">
        <v>970002</v>
      </c>
      <c r="I54" s="56" t="s">
        <v>66</v>
      </c>
      <c r="J54" s="47"/>
      <c r="K54" s="47"/>
      <c r="L54" s="47"/>
      <c r="M54" s="403"/>
      <c r="N54" s="404" t="s">
        <v>304</v>
      </c>
      <c r="O54" s="71"/>
      <c r="P54" s="158" t="e">
        <f>[1]!HsGetValue(#REF!,"Scenario#"&amp;P$10&amp;";Year#"&amp;P$11&amp;";Period#"&amp;P$12&amp;";View#"&amp;P$13&amp;";Entity#"&amp;#REF!&amp;";Value#"&amp;#REF!&amp;";Account#"&amp;$H54&amp;";ICP#"&amp;$I$10&amp;";Custom1#"&amp;$I$11&amp;";Custom2#"&amp;$I$12&amp;";Custom3#"&amp;$I$13&amp;";Custom4#"&amp;#REF!&amp;"")+AA54</f>
        <v>#VALUE!</v>
      </c>
      <c r="Q54" s="158"/>
      <c r="R54" s="163" t="e">
        <f>[1]!HsGetValue(#REF!,"Scenario#"&amp;R$10&amp;";Year#"&amp;R$11&amp;";Period#"&amp;R$12&amp;";View#"&amp;R$13&amp;";Entity#"&amp;#REF!&amp;";Value#"&amp;#REF!&amp;";Account#"&amp;$H54&amp;";ICP#"&amp;$I$10&amp;";Custom1#"&amp;$I$11&amp;";Custom2#"&amp;$I$12&amp;";Custom3#"&amp;$I$13&amp;";Custom4#"&amp;#REF!&amp;"")+AB54</f>
        <v>#VALUE!</v>
      </c>
      <c r="S54" s="158"/>
      <c r="T54" s="163" t="e">
        <f>[1]!HsGetValue(#REF!,"Scenario#"&amp;T$10&amp;";Year#"&amp;T$11&amp;";Period#"&amp;T$12&amp;";View#"&amp;T$13&amp;";Entity#"&amp;#REF!&amp;";Value#"&amp;#REF!&amp;";Account#"&amp;$H54&amp;";ICP#"&amp;$I$10&amp;";Custom1#"&amp;$I$11&amp;";Custom2#"&amp;$I$12&amp;";Custom3#"&amp;$I$13&amp;";Custom4#"&amp;#REF!&amp;"")+AC54</f>
        <v>#VALUE!</v>
      </c>
      <c r="U54" s="73"/>
      <c r="V54" s="283" t="e">
        <f>[1]!HsGetValue(#REF!,"Scenario#"&amp;V$10&amp;";Year#"&amp;V$11&amp;";Period#"&amp;V$12&amp;";View#"&amp;V$13&amp;";Entity#"&amp;#REF!&amp;";Value#"&amp;#REF!&amp;";Account#"&amp;$H54&amp;";ICP#"&amp;$I$10&amp;";Custom1#"&amp;$I$11&amp;";Custom2#"&amp;$I$12&amp;";Custom3#"&amp;$I$13&amp;";Custom4#"&amp;#REF!&amp;"")+AD54</f>
        <v>#VALUE!</v>
      </c>
      <c r="W54" s="284"/>
      <c r="X54" s="283">
        <v>0.56999999999999995</v>
      </c>
      <c r="Y54" s="274"/>
      <c r="Z54" s="70"/>
      <c r="AA54" s="165"/>
      <c r="AB54" s="165"/>
      <c r="AC54" s="165">
        <v>0.43</v>
      </c>
      <c r="AD54" s="165">
        <v>0.39</v>
      </c>
    </row>
    <row r="55" spans="3:30" s="56" customFormat="1" ht="12.75" customHeight="1">
      <c r="C55" s="133"/>
      <c r="D55" s="133"/>
      <c r="E55" s="133"/>
      <c r="F55" s="133"/>
      <c r="H55" s="47">
        <v>970012</v>
      </c>
      <c r="I55" s="56" t="s">
        <v>66</v>
      </c>
      <c r="J55" s="47"/>
      <c r="K55" s="47"/>
      <c r="L55" s="47"/>
      <c r="M55" s="404"/>
      <c r="N55" s="404" t="s">
        <v>305</v>
      </c>
      <c r="O55" s="71"/>
      <c r="P55" s="158" t="e">
        <f>[1]!HsGetValue(#REF!,"Scenario#"&amp;P$10&amp;";Year#"&amp;P$11&amp;";Period#"&amp;P$12&amp;";View#"&amp;P$13&amp;";Entity#"&amp;#REF!&amp;";Value#"&amp;#REF!&amp;";Account#"&amp;$H55&amp;";ICP#"&amp;$I$10&amp;";Custom1#"&amp;$I$11&amp;";Custom2#"&amp;$I$12&amp;";Custom3#"&amp;$I$13&amp;";Custom4#"&amp;#REF!&amp;"")+AA55</f>
        <v>#VALUE!</v>
      </c>
      <c r="Q55" s="158"/>
      <c r="R55" s="163" t="e">
        <f>[1]!HsGetValue(#REF!,"Scenario#"&amp;R$10&amp;";Year#"&amp;R$11&amp;";Period#"&amp;R$12&amp;";View#"&amp;R$13&amp;";Entity#"&amp;#REF!&amp;";Value#"&amp;#REF!&amp;";Account#"&amp;$H55&amp;";ICP#"&amp;$I$10&amp;";Custom1#"&amp;$I$11&amp;";Custom2#"&amp;$I$12&amp;";Custom3#"&amp;$I$13&amp;";Custom4#"&amp;#REF!&amp;"")+AB55</f>
        <v>#VALUE!</v>
      </c>
      <c r="S55" s="158"/>
      <c r="T55" s="163" t="e">
        <f>[1]!HsGetValue(#REF!,"Scenario#"&amp;T$10&amp;";Year#"&amp;T$11&amp;";Period#"&amp;T$12&amp;";View#"&amp;T$13&amp;";Entity#"&amp;#REF!&amp;";Value#"&amp;#REF!&amp;";Account#"&amp;$H55&amp;";ICP#"&amp;$I$10&amp;";Custom1#"&amp;$I$11&amp;";Custom2#"&amp;$I$12&amp;";Custom3#"&amp;$I$13&amp;";Custom4#"&amp;#REF!&amp;"")+AC55</f>
        <v>#VALUE!</v>
      </c>
      <c r="U55" s="73"/>
      <c r="V55" s="283" t="e">
        <f>[1]!HsGetValue(#REF!,"Scenario#"&amp;V$10&amp;";Year#"&amp;V$11&amp;";Period#"&amp;V$12&amp;";View#"&amp;V$13&amp;";Entity#"&amp;#REF!&amp;";Value#"&amp;#REF!&amp;";Account#"&amp;$H55&amp;";ICP#"&amp;$I$10&amp;";Custom1#"&amp;$I$11&amp;";Custom2#"&amp;$I$12&amp;";Custom3#"&amp;$I$13&amp;";Custom4#"&amp;#REF!&amp;"")+AD55</f>
        <v>#VALUE!</v>
      </c>
      <c r="W55" s="284"/>
      <c r="X55" s="283">
        <v>0.56000000000000005</v>
      </c>
      <c r="Y55" s="274"/>
      <c r="Z55" s="70"/>
      <c r="AA55" s="165"/>
      <c r="AB55" s="165"/>
      <c r="AC55" s="165">
        <v>0.42</v>
      </c>
      <c r="AD55" s="165">
        <v>0.39</v>
      </c>
    </row>
    <row r="56" spans="3:30" ht="12.75" customHeight="1">
      <c r="C56" s="90" t="s">
        <v>67</v>
      </c>
      <c r="H56" s="47"/>
      <c r="J56" s="47"/>
      <c r="K56" s="47"/>
      <c r="L56" s="47"/>
      <c r="M56" s="53"/>
      <c r="N56" s="55" t="s">
        <v>345</v>
      </c>
      <c r="O56" s="71"/>
      <c r="P56" s="236">
        <v>0.38</v>
      </c>
      <c r="Q56" s="158"/>
      <c r="R56" s="232">
        <v>0.49</v>
      </c>
      <c r="S56" s="158"/>
      <c r="T56" s="232">
        <v>0.43</v>
      </c>
      <c r="U56" s="73"/>
      <c r="V56" s="283" t="s">
        <v>363</v>
      </c>
      <c r="W56" s="284"/>
      <c r="X56" s="283" t="s">
        <v>363</v>
      </c>
      <c r="Y56" s="274"/>
      <c r="Z56" s="70"/>
      <c r="AA56" s="165"/>
      <c r="AB56" s="165"/>
      <c r="AC56" s="165">
        <v>0.43</v>
      </c>
      <c r="AD56" s="165">
        <v>0.39</v>
      </c>
    </row>
    <row r="57" spans="3:30" ht="12.75" customHeight="1" thickBot="1">
      <c r="H57" s="47"/>
      <c r="J57" s="47"/>
      <c r="K57" s="47"/>
      <c r="L57" s="47"/>
      <c r="M57" s="78"/>
      <c r="N57" s="78" t="s">
        <v>360</v>
      </c>
      <c r="O57" s="87"/>
      <c r="P57" s="239">
        <v>0.38</v>
      </c>
      <c r="Q57" s="159"/>
      <c r="R57" s="234">
        <v>0.48</v>
      </c>
      <c r="S57" s="159"/>
      <c r="T57" s="234">
        <v>0.43</v>
      </c>
      <c r="U57" s="88"/>
      <c r="V57" s="285" t="s">
        <v>363</v>
      </c>
      <c r="W57" s="286"/>
      <c r="X57" s="285" t="s">
        <v>363</v>
      </c>
      <c r="Y57" s="287"/>
      <c r="Z57" s="70"/>
      <c r="AA57" s="165"/>
      <c r="AB57" s="165"/>
      <c r="AC57" s="165">
        <v>0.42</v>
      </c>
      <c r="AD57" s="165">
        <v>0.39</v>
      </c>
    </row>
    <row r="58" spans="3:30" ht="14.1" customHeight="1">
      <c r="H58" s="89"/>
      <c r="M58" s="92" t="s">
        <v>315</v>
      </c>
      <c r="T58" s="370"/>
      <c r="U58" s="370"/>
      <c r="V58" s="374"/>
      <c r="W58" s="288"/>
      <c r="X58" s="288"/>
      <c r="Y58" s="289"/>
      <c r="AA58" s="165"/>
      <c r="AB58" s="165"/>
      <c r="AC58" s="165"/>
      <c r="AD58" s="165"/>
    </row>
    <row r="59" spans="3:30" ht="12" customHeight="1">
      <c r="H59" s="89"/>
      <c r="M59" s="50" t="s">
        <v>292</v>
      </c>
      <c r="P59" s="184">
        <v>5702</v>
      </c>
      <c r="Q59" s="154"/>
      <c r="R59" s="173">
        <v>5602</v>
      </c>
      <c r="S59" s="154"/>
      <c r="T59" s="173">
        <v>6112</v>
      </c>
      <c r="U59" s="371"/>
      <c r="V59" s="290">
        <v>6435</v>
      </c>
      <c r="W59" s="291"/>
      <c r="X59" s="290">
        <v>7002</v>
      </c>
      <c r="Y59" s="289"/>
      <c r="AA59" s="165"/>
      <c r="AB59" s="165"/>
      <c r="AC59" s="165"/>
      <c r="AD59" s="165"/>
    </row>
    <row r="60" spans="3:30" ht="12" customHeight="1">
      <c r="H60" s="89"/>
      <c r="M60" s="50" t="s">
        <v>312</v>
      </c>
      <c r="P60" s="184" t="e">
        <f>-'Flux de trésorerie conso'!D27-'Flux de trésorerie conso'!#REF!</f>
        <v>#REF!</v>
      </c>
      <c r="Q60" s="154"/>
      <c r="R60" s="173" t="e">
        <f>-'Flux de trésorerie conso'!F27-'Flux de trésorerie conso'!#REF!</f>
        <v>#REF!</v>
      </c>
      <c r="S60" s="154"/>
      <c r="T60" s="173">
        <v>1125</v>
      </c>
      <c r="U60" s="371"/>
      <c r="V60" s="290">
        <v>767</v>
      </c>
      <c r="W60" s="291"/>
      <c r="X60" s="290">
        <v>567</v>
      </c>
      <c r="Y60" s="289"/>
      <c r="AA60" s="165"/>
      <c r="AB60" s="165"/>
      <c r="AC60" s="165"/>
      <c r="AD60" s="165"/>
    </row>
    <row r="61" spans="3:30" ht="12" customHeight="1">
      <c r="H61" s="89"/>
      <c r="M61" s="50" t="s">
        <v>293</v>
      </c>
      <c r="P61" s="184">
        <f>'Flux de trésorerie conso'!D13</f>
        <v>94</v>
      </c>
      <c r="Q61" s="154"/>
      <c r="R61" s="173">
        <f>'Flux de trésorerie conso'!F13</f>
        <v>111</v>
      </c>
      <c r="S61" s="154"/>
      <c r="T61" s="173">
        <v>371</v>
      </c>
      <c r="U61" s="371"/>
      <c r="V61" s="290">
        <v>498</v>
      </c>
      <c r="W61" s="291"/>
      <c r="X61" s="290">
        <v>555</v>
      </c>
      <c r="Y61" s="289"/>
      <c r="AA61" s="165"/>
      <c r="AB61" s="165"/>
      <c r="AC61" s="165"/>
      <c r="AD61" s="165"/>
    </row>
    <row r="62" spans="3:30" ht="12" customHeight="1">
      <c r="H62" s="89"/>
      <c r="M62" s="50" t="s">
        <v>361</v>
      </c>
      <c r="P62" s="184" t="e">
        <f>'Flux de trésorerie conso'!#REF!</f>
        <v>#REF!</v>
      </c>
      <c r="Q62" s="154"/>
      <c r="R62" s="173" t="e">
        <f>'Flux de trésorerie conso'!#REF!</f>
        <v>#REF!</v>
      </c>
      <c r="S62" s="154"/>
      <c r="T62" s="173">
        <v>8</v>
      </c>
      <c r="U62" s="371"/>
      <c r="V62" s="290">
        <v>0</v>
      </c>
      <c r="W62" s="291"/>
      <c r="X62" s="290">
        <v>0</v>
      </c>
      <c r="Y62" s="289"/>
      <c r="AA62" s="165"/>
      <c r="AB62" s="165"/>
      <c r="AC62" s="165"/>
      <c r="AD62" s="165"/>
    </row>
    <row r="63" spans="3:30" ht="12" customHeight="1">
      <c r="H63" s="89"/>
      <c r="M63" s="50" t="s">
        <v>321</v>
      </c>
      <c r="P63" s="181"/>
      <c r="Q63" s="154"/>
      <c r="R63" s="154"/>
      <c r="S63" s="154"/>
      <c r="T63" s="371"/>
      <c r="U63" s="371"/>
      <c r="V63" s="375"/>
      <c r="W63" s="291"/>
      <c r="X63" s="291"/>
      <c r="Y63" s="289"/>
      <c r="AA63" s="165"/>
      <c r="AB63" s="165"/>
      <c r="AC63" s="165"/>
      <c r="AD63" s="165"/>
    </row>
    <row r="64" spans="3:30" ht="12" customHeight="1">
      <c r="H64" s="89"/>
      <c r="N64" s="50" t="s">
        <v>294</v>
      </c>
      <c r="P64" s="236">
        <v>0.1</v>
      </c>
      <c r="Q64" s="154"/>
      <c r="R64" s="232">
        <v>0.1</v>
      </c>
      <c r="S64" s="154"/>
      <c r="T64" s="232">
        <v>0.1</v>
      </c>
      <c r="U64" s="371"/>
      <c r="V64" s="292">
        <v>0.1</v>
      </c>
      <c r="W64" s="291"/>
      <c r="X64" s="292">
        <v>0.08</v>
      </c>
      <c r="Y64" s="289"/>
      <c r="AA64" s="165"/>
      <c r="AB64" s="165"/>
      <c r="AC64" s="165"/>
      <c r="AD64" s="165"/>
    </row>
    <row r="65" spans="8:30" ht="12" customHeight="1">
      <c r="H65" s="89"/>
      <c r="N65" s="50" t="s">
        <v>295</v>
      </c>
      <c r="P65" s="236">
        <v>0.1</v>
      </c>
      <c r="Q65" s="154"/>
      <c r="R65" s="232">
        <v>0.1</v>
      </c>
      <c r="S65" s="154"/>
      <c r="T65" s="232">
        <v>0.1</v>
      </c>
      <c r="U65" s="371"/>
      <c r="V65" s="292">
        <v>0.1</v>
      </c>
      <c r="W65" s="291"/>
      <c r="X65" s="292">
        <v>0.08</v>
      </c>
      <c r="Y65" s="289"/>
      <c r="AA65" s="165"/>
      <c r="AB65" s="165"/>
      <c r="AC65" s="165"/>
      <c r="AD65" s="165"/>
    </row>
    <row r="66" spans="8:30" ht="12" customHeight="1">
      <c r="H66" s="89"/>
      <c r="M66" s="50" t="s">
        <v>322</v>
      </c>
      <c r="P66" s="181"/>
      <c r="Q66" s="154"/>
      <c r="R66" s="154"/>
      <c r="S66" s="154"/>
      <c r="T66" s="371"/>
      <c r="U66" s="371"/>
      <c r="V66" s="375"/>
      <c r="W66" s="291"/>
      <c r="X66" s="291"/>
      <c r="Y66" s="289"/>
      <c r="AA66" s="165"/>
      <c r="AB66" s="165"/>
      <c r="AC66" s="165"/>
      <c r="AD66" s="165"/>
    </row>
    <row r="67" spans="8:30" ht="12" customHeight="1">
      <c r="H67" s="89"/>
      <c r="N67" s="50" t="s">
        <v>296</v>
      </c>
      <c r="P67" s="236">
        <v>0.75</v>
      </c>
      <c r="Q67" s="154"/>
      <c r="R67" s="232">
        <v>0.69</v>
      </c>
      <c r="S67" s="154"/>
      <c r="T67" s="232">
        <v>0.66</v>
      </c>
      <c r="U67" s="371"/>
      <c r="V67" s="292">
        <v>0.59</v>
      </c>
      <c r="W67" s="291"/>
      <c r="X67" s="292">
        <v>1.1499999999999999</v>
      </c>
      <c r="Y67" s="289"/>
      <c r="AA67" s="165"/>
      <c r="AB67" s="165"/>
      <c r="AC67" s="165"/>
      <c r="AD67" s="165"/>
    </row>
    <row r="68" spans="8:30" ht="12" customHeight="1">
      <c r="H68" s="89"/>
      <c r="N68" s="50" t="s">
        <v>297</v>
      </c>
      <c r="P68" s="236">
        <v>1.05</v>
      </c>
      <c r="Q68" s="154"/>
      <c r="R68" s="232">
        <v>1.32</v>
      </c>
      <c r="S68" s="154"/>
      <c r="T68" s="232">
        <v>1.32</v>
      </c>
      <c r="U68" s="371"/>
      <c r="V68" s="292">
        <v>1.32</v>
      </c>
      <c r="W68" s="291"/>
      <c r="X68" s="292">
        <v>1.32</v>
      </c>
      <c r="Y68" s="289"/>
      <c r="AA68" s="165"/>
      <c r="AB68" s="165"/>
      <c r="AC68" s="165"/>
      <c r="AD68" s="165"/>
    </row>
    <row r="69" spans="8:30" ht="12" customHeight="1" thickBot="1">
      <c r="H69" s="89"/>
      <c r="M69" s="245"/>
      <c r="N69" s="245" t="s">
        <v>298</v>
      </c>
      <c r="O69" s="246"/>
      <c r="P69" s="239">
        <v>1.56</v>
      </c>
      <c r="Q69" s="247"/>
      <c r="R69" s="234">
        <v>1.56</v>
      </c>
      <c r="S69" s="247"/>
      <c r="T69" s="234">
        <v>1.56</v>
      </c>
      <c r="U69" s="247"/>
      <c r="V69" s="293">
        <v>1.56</v>
      </c>
      <c r="W69" s="294"/>
      <c r="X69" s="293">
        <v>1.56</v>
      </c>
      <c r="Y69" s="295"/>
      <c r="AA69" s="165"/>
      <c r="AB69" s="165"/>
      <c r="AC69" s="165"/>
      <c r="AD69" s="165"/>
    </row>
    <row r="70" spans="8:30" ht="14.1" customHeight="1">
      <c r="H70" s="89"/>
      <c r="M70" s="92" t="s">
        <v>362</v>
      </c>
      <c r="P70" s="181"/>
      <c r="Q70" s="154"/>
      <c r="R70" s="154"/>
      <c r="S70" s="154"/>
      <c r="T70" s="371"/>
      <c r="U70" s="371"/>
      <c r="V70" s="375"/>
      <c r="W70" s="291"/>
      <c r="X70" s="291"/>
      <c r="Y70" s="289"/>
      <c r="AA70" s="165"/>
      <c r="AB70" s="165"/>
      <c r="AC70" s="165"/>
      <c r="AD70" s="165"/>
    </row>
    <row r="71" spans="8:30" ht="12" customHeight="1">
      <c r="H71" s="89"/>
      <c r="M71" s="92" t="s">
        <v>294</v>
      </c>
      <c r="P71" s="181"/>
      <c r="Q71" s="154"/>
      <c r="R71" s="154"/>
      <c r="S71" s="154"/>
      <c r="T71" s="371"/>
      <c r="U71" s="371"/>
      <c r="V71" s="375"/>
      <c r="W71" s="291"/>
      <c r="X71" s="291"/>
      <c r="Y71" s="289"/>
      <c r="AA71" s="165"/>
      <c r="AB71" s="165"/>
      <c r="AC71" s="165"/>
      <c r="AD71" s="165"/>
    </row>
    <row r="72" spans="8:30" ht="12" customHeight="1">
      <c r="H72" s="89"/>
      <c r="N72" s="50" t="s">
        <v>284</v>
      </c>
      <c r="P72" s="236">
        <v>5</v>
      </c>
      <c r="Q72" s="154"/>
      <c r="R72" s="232">
        <v>7.29</v>
      </c>
      <c r="S72" s="154"/>
      <c r="T72" s="232">
        <v>6.24</v>
      </c>
      <c r="U72" s="371"/>
      <c r="V72" s="292">
        <v>5.63</v>
      </c>
      <c r="W72" s="291"/>
      <c r="X72" s="292">
        <v>9</v>
      </c>
      <c r="Y72" s="289"/>
      <c r="AA72" s="165"/>
      <c r="AB72" s="165"/>
      <c r="AC72" s="165"/>
      <c r="AD72" s="165"/>
    </row>
    <row r="73" spans="8:30" ht="12" customHeight="1">
      <c r="H73" s="89"/>
      <c r="N73" s="50" t="s">
        <v>285</v>
      </c>
      <c r="P73" s="236">
        <v>3.08</v>
      </c>
      <c r="Q73" s="154"/>
      <c r="R73" s="232">
        <v>3.41</v>
      </c>
      <c r="S73" s="154"/>
      <c r="T73" s="232">
        <v>4.28</v>
      </c>
      <c r="U73" s="371"/>
      <c r="V73" s="292">
        <v>2.29</v>
      </c>
      <c r="W73" s="291"/>
      <c r="X73" s="292">
        <v>3.25</v>
      </c>
      <c r="Y73" s="289"/>
      <c r="AA73" s="165"/>
      <c r="AB73" s="165"/>
      <c r="AC73" s="165"/>
      <c r="AD73" s="165"/>
    </row>
    <row r="74" spans="8:30" ht="12" customHeight="1">
      <c r="H74" s="89"/>
      <c r="N74" s="50" t="s">
        <v>301</v>
      </c>
      <c r="P74" s="236">
        <v>3.83</v>
      </c>
      <c r="Q74" s="154"/>
      <c r="R74" s="232">
        <v>4.0599999999999996</v>
      </c>
      <c r="S74" s="154"/>
      <c r="T74" s="232">
        <v>5.72</v>
      </c>
      <c r="U74" s="371"/>
      <c r="V74" s="292">
        <v>5.04</v>
      </c>
      <c r="W74" s="291"/>
      <c r="X74" s="292">
        <v>3.85</v>
      </c>
      <c r="Y74" s="289"/>
      <c r="AA74" s="165"/>
      <c r="AB74" s="165"/>
      <c r="AC74" s="165"/>
      <c r="AD74" s="165"/>
    </row>
    <row r="75" spans="8:30" ht="12" customHeight="1">
      <c r="H75" s="89"/>
      <c r="M75" s="92" t="s">
        <v>295</v>
      </c>
      <c r="P75" s="181"/>
      <c r="Q75" s="154"/>
      <c r="R75" s="154"/>
      <c r="S75" s="154"/>
      <c r="T75" s="371"/>
      <c r="U75" s="371"/>
      <c r="V75" s="375"/>
      <c r="W75" s="291"/>
      <c r="X75" s="291"/>
      <c r="Y75" s="289"/>
      <c r="AA75" s="165"/>
      <c r="AB75" s="165"/>
      <c r="AC75" s="165"/>
      <c r="AD75" s="165"/>
    </row>
    <row r="76" spans="8:30" ht="12" customHeight="1">
      <c r="H76" s="89"/>
      <c r="N76" s="50" t="s">
        <v>284</v>
      </c>
      <c r="P76" s="236">
        <v>4.93</v>
      </c>
      <c r="Q76" s="154"/>
      <c r="R76" s="232">
        <v>7.29</v>
      </c>
      <c r="S76" s="154"/>
      <c r="T76" s="232">
        <v>6.24</v>
      </c>
      <c r="U76" s="371"/>
      <c r="V76" s="292">
        <v>5.64</v>
      </c>
      <c r="W76" s="291"/>
      <c r="X76" s="292">
        <v>8.9700000000000006</v>
      </c>
      <c r="Y76" s="289"/>
      <c r="AA76" s="165"/>
      <c r="AB76" s="165"/>
      <c r="AC76" s="165"/>
      <c r="AD76" s="165"/>
    </row>
    <row r="77" spans="8:30" ht="12" customHeight="1">
      <c r="H77" s="89"/>
      <c r="N77" s="50" t="s">
        <v>285</v>
      </c>
      <c r="P77" s="236">
        <v>2.97</v>
      </c>
      <c r="Q77" s="154"/>
      <c r="R77" s="232">
        <v>3.3</v>
      </c>
      <c r="S77" s="154"/>
      <c r="T77" s="232">
        <v>4.25</v>
      </c>
      <c r="U77" s="371"/>
      <c r="V77" s="292">
        <v>2.2200000000000002</v>
      </c>
      <c r="W77" s="291"/>
      <c r="X77" s="292">
        <v>3.17</v>
      </c>
      <c r="Y77" s="289"/>
      <c r="AA77" s="165"/>
      <c r="AB77" s="165"/>
      <c r="AC77" s="165"/>
      <c r="AD77" s="165"/>
    </row>
    <row r="78" spans="8:30" ht="12" customHeight="1" thickBot="1">
      <c r="M78" s="245"/>
      <c r="N78" s="245" t="s">
        <v>301</v>
      </c>
      <c r="O78" s="246"/>
      <c r="P78" s="239">
        <v>3.76</v>
      </c>
      <c r="Q78" s="247"/>
      <c r="R78" s="234">
        <v>4.0599999999999996</v>
      </c>
      <c r="S78" s="247"/>
      <c r="T78" s="234">
        <v>5.7</v>
      </c>
      <c r="U78" s="247"/>
      <c r="V78" s="293">
        <v>5.04</v>
      </c>
      <c r="W78" s="294"/>
      <c r="X78" s="293">
        <v>3.8</v>
      </c>
      <c r="Y78" s="295"/>
      <c r="AA78" s="154"/>
      <c r="AB78" s="154"/>
      <c r="AC78" s="154"/>
      <c r="AD78" s="154"/>
    </row>
    <row r="79" spans="8:30" ht="12" customHeight="1">
      <c r="M79" s="265" t="s">
        <v>324</v>
      </c>
      <c r="N79" s="265"/>
      <c r="O79" s="266"/>
      <c r="P79" s="267"/>
      <c r="Q79" s="268"/>
      <c r="R79" s="392"/>
      <c r="S79" s="268"/>
      <c r="T79" s="392"/>
      <c r="U79" s="268"/>
      <c r="V79" s="296"/>
      <c r="W79" s="297"/>
      <c r="X79" s="296"/>
      <c r="Y79" s="298"/>
      <c r="AA79" s="154"/>
      <c r="AB79" s="154"/>
      <c r="AC79" s="154"/>
      <c r="AD79" s="154"/>
    </row>
    <row r="80" spans="8:30" ht="12" customHeight="1">
      <c r="H80" s="89"/>
      <c r="M80" s="50" t="s">
        <v>323</v>
      </c>
      <c r="P80" s="326">
        <v>1730</v>
      </c>
      <c r="Q80" s="328"/>
      <c r="R80" s="323">
        <v>1724</v>
      </c>
      <c r="S80" s="328"/>
      <c r="T80" s="323">
        <v>1726</v>
      </c>
      <c r="U80" s="372"/>
      <c r="V80" s="343">
        <v>1730</v>
      </c>
      <c r="W80" s="347"/>
      <c r="X80" s="343">
        <v>1730</v>
      </c>
      <c r="Y80" s="289"/>
      <c r="AA80" s="165"/>
      <c r="AB80" s="165"/>
      <c r="AC80" s="165"/>
      <c r="AD80" s="165"/>
    </row>
    <row r="81" spans="8:30" ht="12" customHeight="1">
      <c r="H81" s="89"/>
      <c r="M81" s="50" t="s">
        <v>299</v>
      </c>
      <c r="P81" s="236">
        <v>0.56999999999999995</v>
      </c>
      <c r="Q81" s="154"/>
      <c r="R81" s="232">
        <v>0.17</v>
      </c>
      <c r="S81" s="154"/>
      <c r="T81" s="232">
        <v>0.64</v>
      </c>
      <c r="U81" s="371"/>
      <c r="V81" s="292">
        <v>1.94</v>
      </c>
      <c r="W81" s="291"/>
      <c r="X81" s="292">
        <v>1.27</v>
      </c>
      <c r="Y81" s="289"/>
      <c r="AA81" s="165"/>
      <c r="AB81" s="165"/>
      <c r="AC81" s="165"/>
      <c r="AD81" s="165"/>
    </row>
    <row r="82" spans="8:30" ht="12.75" customHeight="1" thickBot="1">
      <c r="H82" s="89"/>
      <c r="M82" s="245" t="s">
        <v>300</v>
      </c>
      <c r="N82" s="245"/>
      <c r="O82" s="246"/>
      <c r="P82" s="394">
        <v>13544</v>
      </c>
      <c r="Q82" s="348"/>
      <c r="R82" s="393">
        <v>13427</v>
      </c>
      <c r="S82" s="348"/>
      <c r="T82" s="393">
        <v>13591</v>
      </c>
      <c r="U82" s="348"/>
      <c r="V82" s="349">
        <v>13666</v>
      </c>
      <c r="W82" s="350"/>
      <c r="X82" s="349">
        <v>13540</v>
      </c>
      <c r="Y82" s="295"/>
      <c r="AA82" s="165"/>
      <c r="AB82" s="165"/>
      <c r="AC82" s="165"/>
      <c r="AD82" s="165"/>
    </row>
    <row r="83" spans="8:30" ht="18" customHeight="1">
      <c r="M83" s="839" t="s">
        <v>316</v>
      </c>
      <c r="N83" s="839"/>
      <c r="O83" s="839"/>
      <c r="P83" s="839"/>
      <c r="Q83" s="839"/>
      <c r="R83" s="839"/>
      <c r="S83" s="839"/>
      <c r="T83" s="839"/>
      <c r="U83" s="839"/>
      <c r="V83" s="839"/>
      <c r="W83" s="839"/>
      <c r="X83" s="232"/>
      <c r="Y83" s="262"/>
      <c r="AA83" s="154"/>
      <c r="AB83" s="154"/>
      <c r="AC83" s="154"/>
      <c r="AD83" s="154"/>
    </row>
    <row r="84" spans="8:30" ht="12" customHeight="1">
      <c r="AA84" s="154"/>
      <c r="AB84" s="154"/>
      <c r="AC84" s="154"/>
      <c r="AD84" s="154"/>
    </row>
    <row r="85" spans="8:30" ht="12" customHeight="1">
      <c r="M85" s="92" t="s">
        <v>250</v>
      </c>
      <c r="P85" s="52" t="e">
        <f ca="1">IF(COUNTIF(P86:P90,"ERROR"),#REF!,#REF!)</f>
        <v>#REF!</v>
      </c>
      <c r="R85" s="52" t="e">
        <f ca="1">IF(COUNTIF(R86:R90,"ERROR"),#REF!,#REF!)</f>
        <v>#REF!</v>
      </c>
      <c r="T85" s="52" t="e">
        <f>IF(COUNTIF(T86:T90,"ERROR"),#REF!,#REF!)</f>
        <v>#REF!</v>
      </c>
      <c r="V85" s="52" t="e">
        <f>IF(COUNTIF(V86:V90,"ERROR"),#REF!,#REF!)</f>
        <v>#REF!</v>
      </c>
      <c r="X85" s="52" t="e">
        <f>IF(COUNTIF(X86:X90,"ERROR"),#REF!,#REF!)</f>
        <v>#REF!</v>
      </c>
    </row>
    <row r="86" spans="8:30" ht="12" customHeight="1">
      <c r="M86" s="50" t="s">
        <v>245</v>
      </c>
      <c r="P86" s="52" t="e">
        <f>IF(ABS(P29+P30-P31)&lt;#REF!,#REF!,#REF!)</f>
        <v>#VALUE!</v>
      </c>
      <c r="R86" s="52" t="e">
        <f>IF(ABS(R29+R30-R31)&lt;#REF!,#REF!,#REF!)</f>
        <v>#VALUE!</v>
      </c>
      <c r="T86" s="52" t="e">
        <f>IF(ABS(T29+T30-T31)&lt;#REF!,#REF!,#REF!)</f>
        <v>#VALUE!</v>
      </c>
      <c r="V86" s="52" t="e">
        <f>IF(ABS(V29+V30-V31)&lt;#REF!,#REF!,#REF!)</f>
        <v>#VALUE!</v>
      </c>
      <c r="X86" s="52" t="e">
        <f>IF(ABS(X29+X30-X31)&lt;#REF!,#REF!,#REF!)</f>
        <v>#REF!</v>
      </c>
    </row>
    <row r="87" spans="8:30" ht="12" customHeight="1">
      <c r="H87" s="50" t="s">
        <v>73</v>
      </c>
      <c r="M87" s="50" t="s">
        <v>246</v>
      </c>
      <c r="P87" s="52" t="e">
        <f>IF(ABS(P33+P34-P35)&lt;#REF!,#REF!,#REF!)</f>
        <v>#VALUE!</v>
      </c>
      <c r="Q87" s="82"/>
      <c r="R87" s="52" t="e">
        <f>IF(ABS(R33+R34-R35)&lt;#REF!,#REF!,#REF!)</f>
        <v>#VALUE!</v>
      </c>
      <c r="T87" s="52" t="e">
        <f>IF(ABS(T33+T34-T35)&lt;#REF!,#REF!,#REF!)</f>
        <v>#VALUE!</v>
      </c>
      <c r="V87" s="52" t="e">
        <f>IF(ABS(V33+V34-V35)&lt;#REF!,#REF!,#REF!)</f>
        <v>#VALUE!</v>
      </c>
      <c r="X87" s="52" t="e">
        <f>IF(ABS(X33+X34-X35)&lt;#REF!,#REF!,#REF!)</f>
        <v>#REF!</v>
      </c>
    </row>
    <row r="88" spans="8:30" ht="12" customHeight="1">
      <c r="M88" s="62" t="s">
        <v>246</v>
      </c>
      <c r="P88" s="52" t="e">
        <f>IF(ABS(P41+P42-P43)&lt;#REF!,#REF!,#REF!)</f>
        <v>#VALUE!</v>
      </c>
      <c r="R88" s="52" t="e">
        <f>IF(ABS(R41+R42-R43)&lt;#REF!,#REF!,#REF!)</f>
        <v>#VALUE!</v>
      </c>
      <c r="T88" s="52" t="e">
        <f>IF(ABS(T41+T42-T43)&lt;#REF!,#REF!,#REF!)</f>
        <v>#VALUE!</v>
      </c>
      <c r="V88" s="52" t="e">
        <f>IF(ABS(V41+V42-V43)&lt;#REF!,#REF!,#REF!)</f>
        <v>#VALUE!</v>
      </c>
      <c r="W88" s="94"/>
      <c r="X88" s="52" t="e">
        <f>IF(ABS(X41+X42-X43)&lt;#REF!,#REF!,#REF!)</f>
        <v>#REF!</v>
      </c>
      <c r="Y88" s="94"/>
    </row>
    <row r="89" spans="8:30" ht="12" customHeight="1">
      <c r="M89" s="62" t="s">
        <v>247</v>
      </c>
      <c r="P89" s="52" t="e">
        <f ca="1">IF(ABS(P43-P44-P45-P46)&lt;#REF!,#REF!,#REF!)</f>
        <v>#VALUE!</v>
      </c>
      <c r="R89" s="52" t="e">
        <f ca="1">IF(ABS(R43-R44-R45-R46)&lt;#REF!,#REF!,#REF!)</f>
        <v>#VALUE!</v>
      </c>
      <c r="T89" s="52" t="e">
        <f>IF(ABS(T43-T44-T45-T46)&lt;#REF!,#REF!,#REF!)</f>
        <v>#VALUE!</v>
      </c>
      <c r="V89" s="52" t="e">
        <f>IF(ABS(V43-V44-V45-V46)&lt;#REF!,#REF!,#REF!)</f>
        <v>#VALUE!</v>
      </c>
      <c r="W89" s="94"/>
      <c r="X89" s="52" t="e">
        <f>IF(ABS(X43-X44-X45-X46)&lt;#REF!,#REF!,#REF!)</f>
        <v>#REF!</v>
      </c>
      <c r="Y89" s="94"/>
    </row>
    <row r="90" spans="8:30" ht="12" customHeight="1">
      <c r="M90" s="62" t="s">
        <v>248</v>
      </c>
      <c r="P90" s="52" t="e">
        <f ca="1">IF(ABS(P46-P47-P48)&lt;#REF!,#REF!,#REF!)</f>
        <v>#NAME?</v>
      </c>
      <c r="R90" s="52" t="e">
        <f ca="1">IF(ABS(R46-R47-R48)&lt;#REF!,#REF!,#REF!)</f>
        <v>#NAME?</v>
      </c>
      <c r="T90" s="52" t="e">
        <f>IF(ABS(T46-T47-T48)&lt;#REF!,#REF!,#REF!)</f>
        <v>#VALUE!</v>
      </c>
      <c r="V90" s="52" t="e">
        <f>IF(ABS(V46-V47-V48)&lt;#REF!,#REF!,#REF!)</f>
        <v>#VALUE!</v>
      </c>
      <c r="X90" s="52" t="e">
        <f>IF(ABS(X46-X47-X48)&lt;#REF!,#REF!,#REF!)</f>
        <v>#REF!</v>
      </c>
    </row>
  </sheetData>
  <mergeCells count="9">
    <mergeCell ref="M83:W83"/>
    <mergeCell ref="M53:N53"/>
    <mergeCell ref="AA24:AB24"/>
    <mergeCell ref="M25:N25"/>
    <mergeCell ref="M27:N27"/>
    <mergeCell ref="M49:N49"/>
    <mergeCell ref="M32:N32"/>
    <mergeCell ref="M40:N40"/>
    <mergeCell ref="W24:X24"/>
  </mergeCells>
  <phoneticPr fontId="8" type="noConversion"/>
  <conditionalFormatting sqref="P90 Q88 P89:Q89 P85:P88 R85:V90 X85:X90">
    <cfRule type="cellIs" dxfId="6" priority="1" stopIfTrue="1" operator="equal">
      <formula>"ERROR"</formula>
    </cfRule>
  </conditionalFormatting>
  <pageMargins left="0.74803149606299213" right="0.74803149606299213" top="0.98425196850393704" bottom="0.98425196850393704" header="0.51181102362204722" footer="0.51181102362204722"/>
  <pageSetup scale="80" orientation="portrait" r:id="rId1"/>
  <headerFooter alignWithMargins="0">
    <oddFooter>&amp;C</oddFooter>
  </headerFooter>
  <customProperties>
    <customPr name="SheetOptions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/>
  <dimension ref="B2:AB89"/>
  <sheetViews>
    <sheetView view="pageBreakPreview" topLeftCell="A25" zoomScale="80" zoomScaleNormal="100" zoomScaleSheetLayoutView="80" workbookViewId="0">
      <selection activeCell="P54" sqref="P54"/>
    </sheetView>
  </sheetViews>
  <sheetFormatPr defaultColWidth="9.140625" defaultRowHeight="12" customHeight="1"/>
  <cols>
    <col min="1" max="2" width="2.7109375" style="99" customWidth="1"/>
    <col min="3" max="6" width="2.7109375" style="102" customWidth="1"/>
    <col min="7" max="7" width="2.7109375" style="98" customWidth="1"/>
    <col min="8" max="8" width="9.140625" style="98" customWidth="1"/>
    <col min="9" max="12" width="3.7109375" style="98" customWidth="1"/>
    <col min="13" max="13" width="1.28515625" style="62" customWidth="1"/>
    <col min="14" max="14" width="31.85546875" style="62" customWidth="1"/>
    <col min="15" max="15" width="2.7109375" style="383" customWidth="1"/>
    <col min="16" max="16" width="12.7109375" style="102" customWidth="1"/>
    <col min="17" max="17" width="2.7109375" style="99" customWidth="1"/>
    <col min="18" max="18" width="12.7109375" style="52" customWidth="1"/>
    <col min="19" max="19" width="2.7109375" style="52" customWidth="1"/>
    <col min="20" max="20" width="12.7109375" style="52" customWidth="1"/>
    <col min="21" max="21" width="2.7109375" style="117" customWidth="1"/>
    <col min="22" max="22" width="12.7109375" style="52" customWidth="1"/>
    <col min="23" max="23" width="2.7109375" style="117" customWidth="1"/>
    <col min="24" max="24" width="9.140625" style="99"/>
    <col min="25" max="27" width="9.7109375" style="166" customWidth="1"/>
    <col min="28" max="16384" width="9.140625" style="99"/>
  </cols>
  <sheetData>
    <row r="2" spans="2:27" ht="12" customHeight="1">
      <c r="C2" s="102" t="s">
        <v>216</v>
      </c>
    </row>
    <row r="3" spans="2:27" ht="12" customHeight="1">
      <c r="B3" s="102" t="s">
        <v>216</v>
      </c>
      <c r="C3" s="102" t="s">
        <v>216</v>
      </c>
      <c r="D3" s="102" t="s">
        <v>216</v>
      </c>
      <c r="E3" s="102" t="s">
        <v>216</v>
      </c>
      <c r="F3" s="102" t="s">
        <v>216</v>
      </c>
      <c r="G3" s="102" t="s">
        <v>216</v>
      </c>
      <c r="H3" s="102" t="s">
        <v>216</v>
      </c>
      <c r="I3" s="102" t="s">
        <v>216</v>
      </c>
      <c r="J3" s="102" t="s">
        <v>216</v>
      </c>
      <c r="K3" s="102" t="s">
        <v>216</v>
      </c>
      <c r="L3" s="102" t="s">
        <v>216</v>
      </c>
    </row>
    <row r="4" spans="2:27" ht="12" customHeight="1">
      <c r="C4" s="102" t="s">
        <v>216</v>
      </c>
    </row>
    <row r="5" spans="2:27" ht="12" customHeight="1">
      <c r="C5" s="102" t="s">
        <v>216</v>
      </c>
    </row>
    <row r="6" spans="2:27" ht="12" customHeight="1">
      <c r="C6" s="102" t="s">
        <v>216</v>
      </c>
    </row>
    <row r="7" spans="2:27" ht="12" customHeight="1">
      <c r="C7" s="102" t="s">
        <v>216</v>
      </c>
    </row>
    <row r="8" spans="2:27" ht="12" customHeight="1">
      <c r="C8" s="102" t="s">
        <v>216</v>
      </c>
    </row>
    <row r="9" spans="2:27" s="50" customFormat="1" ht="12" customHeight="1">
      <c r="C9" s="102" t="s">
        <v>216</v>
      </c>
      <c r="D9" s="90"/>
      <c r="E9" s="90"/>
      <c r="F9" s="90"/>
      <c r="M9" s="121"/>
      <c r="N9" s="122"/>
      <c r="O9" s="384"/>
      <c r="P9" s="122"/>
      <c r="S9" s="51"/>
      <c r="Y9" s="142"/>
      <c r="Z9" s="143"/>
      <c r="AA9" s="142"/>
    </row>
    <row r="10" spans="2:27" s="50" customFormat="1" ht="12" customHeight="1">
      <c r="C10" s="102" t="s">
        <v>216</v>
      </c>
      <c r="D10" s="90"/>
      <c r="E10" s="90"/>
      <c r="F10" s="90"/>
      <c r="H10" s="122" t="s">
        <v>55</v>
      </c>
      <c r="I10" s="122" t="s">
        <v>56</v>
      </c>
      <c r="J10" s="122"/>
      <c r="K10" s="122"/>
      <c r="L10" s="122"/>
      <c r="M10" s="121"/>
      <c r="N10" s="46" t="s">
        <v>51</v>
      </c>
      <c r="O10" s="384"/>
      <c r="P10" s="132" t="s">
        <v>26</v>
      </c>
      <c r="R10" s="132" t="s">
        <v>26</v>
      </c>
      <c r="S10" s="51"/>
      <c r="T10" s="132" t="s">
        <v>26</v>
      </c>
      <c r="V10" s="132" t="s">
        <v>26</v>
      </c>
      <c r="Y10" s="142"/>
      <c r="Z10" s="143"/>
      <c r="AA10" s="142"/>
    </row>
    <row r="11" spans="2:27" ht="12" customHeight="1">
      <c r="C11" s="102" t="s">
        <v>216</v>
      </c>
      <c r="H11" s="122" t="s">
        <v>57</v>
      </c>
      <c r="I11" s="122" t="s">
        <v>58</v>
      </c>
      <c r="J11" s="122"/>
      <c r="K11" s="122"/>
      <c r="L11" s="122"/>
      <c r="N11" s="46" t="s">
        <v>52</v>
      </c>
      <c r="P11" s="136" t="e">
        <f>+#REF!</f>
        <v>#REF!</v>
      </c>
      <c r="R11" s="136" t="e">
        <f>+P11-1</f>
        <v>#REF!</v>
      </c>
      <c r="T11" s="136" t="e">
        <f>+P11-2</f>
        <v>#REF!</v>
      </c>
      <c r="V11" s="136" t="e">
        <f>+R11-2</f>
        <v>#REF!</v>
      </c>
    </row>
    <row r="12" spans="2:27" ht="12" customHeight="1">
      <c r="C12" s="102" t="s">
        <v>216</v>
      </c>
      <c r="H12" s="122" t="s">
        <v>59</v>
      </c>
      <c r="I12" s="122" t="s">
        <v>60</v>
      </c>
      <c r="J12" s="122"/>
      <c r="K12" s="122"/>
      <c r="L12" s="122"/>
      <c r="N12" s="46" t="s">
        <v>34</v>
      </c>
      <c r="P12" s="131" t="e">
        <f>+#REF!</f>
        <v>#REF!</v>
      </c>
      <c r="R12" s="131" t="s">
        <v>149</v>
      </c>
      <c r="T12" s="131" t="s">
        <v>149</v>
      </c>
      <c r="V12" s="131" t="s">
        <v>149</v>
      </c>
    </row>
    <row r="13" spans="2:27" ht="12" customHeight="1">
      <c r="C13" s="102" t="s">
        <v>216</v>
      </c>
      <c r="H13" s="122" t="s">
        <v>61</v>
      </c>
      <c r="I13" s="122" t="s">
        <v>62</v>
      </c>
      <c r="J13" s="122"/>
      <c r="K13" s="122"/>
      <c r="L13" s="122"/>
      <c r="N13" s="46" t="s">
        <v>50</v>
      </c>
      <c r="P13" s="131" t="s">
        <v>53</v>
      </c>
      <c r="R13" s="131" t="s">
        <v>53</v>
      </c>
      <c r="T13" s="131" t="s">
        <v>53</v>
      </c>
      <c r="V13" s="131" t="s">
        <v>53</v>
      </c>
    </row>
    <row r="14" spans="2:27" ht="12" customHeight="1">
      <c r="C14" s="102" t="s">
        <v>216</v>
      </c>
      <c r="H14" s="122" t="s">
        <v>63</v>
      </c>
      <c r="I14" s="122" t="s">
        <v>64</v>
      </c>
      <c r="J14" s="122"/>
      <c r="K14" s="122"/>
      <c r="L14" s="122"/>
      <c r="M14" s="48" t="s">
        <v>164</v>
      </c>
    </row>
    <row r="15" spans="2:27" ht="12" customHeight="1">
      <c r="C15" s="102" t="s">
        <v>216</v>
      </c>
      <c r="H15" s="122"/>
      <c r="I15" s="122"/>
      <c r="J15" s="122"/>
      <c r="K15" s="122"/>
      <c r="L15" s="122"/>
      <c r="M15" s="48" t="s">
        <v>366</v>
      </c>
    </row>
    <row r="16" spans="2:27" ht="12" customHeight="1">
      <c r="C16" s="102" t="s">
        <v>216</v>
      </c>
      <c r="H16" s="122"/>
      <c r="I16" s="122"/>
      <c r="J16" s="122"/>
      <c r="K16" s="122"/>
      <c r="L16" s="122"/>
      <c r="M16" s="48" t="s">
        <v>164</v>
      </c>
    </row>
    <row r="17" spans="3:28" ht="12" customHeight="1">
      <c r="C17" s="102" t="s">
        <v>216</v>
      </c>
      <c r="H17" s="122"/>
      <c r="I17" s="122"/>
      <c r="J17" s="122"/>
      <c r="K17" s="122"/>
      <c r="L17" s="122"/>
      <c r="M17" s="48" t="s">
        <v>367</v>
      </c>
    </row>
    <row r="18" spans="3:28" ht="12" customHeight="1">
      <c r="C18" s="102" t="s">
        <v>216</v>
      </c>
      <c r="H18" s="122"/>
      <c r="I18" s="122"/>
      <c r="J18" s="122"/>
      <c r="K18" s="122"/>
      <c r="L18" s="122"/>
      <c r="M18" s="48" t="s">
        <v>65</v>
      </c>
    </row>
    <row r="19" spans="3:28" ht="12" customHeight="1">
      <c r="M19" s="226" t="s">
        <v>269</v>
      </c>
      <c r="N19" s="216"/>
      <c r="O19" s="385"/>
      <c r="P19" s="216"/>
      <c r="Q19" s="216"/>
      <c r="R19" s="216"/>
      <c r="S19" s="216"/>
      <c r="T19" s="216"/>
      <c r="U19" s="217"/>
      <c r="V19" s="216"/>
      <c r="W19" s="217"/>
    </row>
    <row r="20" spans="3:28" ht="12" customHeight="1">
      <c r="C20" s="102" t="s">
        <v>67</v>
      </c>
      <c r="M20" s="405" t="s">
        <v>289</v>
      </c>
      <c r="N20" s="219"/>
      <c r="O20" s="385"/>
      <c r="P20" s="219"/>
      <c r="Q20" s="219"/>
      <c r="R20" s="220"/>
      <c r="S20" s="221"/>
      <c r="T20" s="75"/>
      <c r="U20" s="222"/>
      <c r="V20" s="75"/>
      <c r="W20" s="222"/>
    </row>
    <row r="21" spans="3:28" ht="12" customHeight="1">
      <c r="M21" s="92" t="str">
        <f>M16</f>
        <v>CONSOLIDATED STATEMENTS OF FINANCIAL POSITION</v>
      </c>
      <c r="N21" s="97"/>
      <c r="O21" s="386"/>
      <c r="P21" s="97"/>
      <c r="Q21" s="97"/>
      <c r="R21" s="100"/>
      <c r="S21" s="60"/>
      <c r="T21" s="72"/>
      <c r="U21" s="101"/>
      <c r="V21" s="72"/>
      <c r="W21" s="101"/>
    </row>
    <row r="22" spans="3:28" ht="12" customHeight="1">
      <c r="M22" s="55" t="s">
        <v>325</v>
      </c>
      <c r="N22" s="225"/>
      <c r="O22" s="387"/>
      <c r="P22" s="219"/>
      <c r="Q22" s="219"/>
      <c r="R22" s="220"/>
      <c r="S22" s="221"/>
      <c r="T22" s="75"/>
      <c r="U22" s="222"/>
      <c r="V22" s="75"/>
      <c r="W22" s="222"/>
    </row>
    <row r="23" spans="3:28" ht="12" customHeight="1">
      <c r="M23" s="406" t="s">
        <v>158</v>
      </c>
      <c r="Q23" s="103"/>
      <c r="R23" s="100"/>
      <c r="S23" s="60"/>
      <c r="T23" s="72"/>
      <c r="U23" s="101"/>
      <c r="V23" s="72"/>
      <c r="W23" s="101"/>
    </row>
    <row r="24" spans="3:28" ht="12" customHeight="1" thickBot="1">
      <c r="M24" s="427"/>
      <c r="N24" s="428"/>
      <c r="O24" s="429"/>
      <c r="P24" s="430"/>
      <c r="Q24" s="431"/>
      <c r="R24" s="432"/>
      <c r="S24" s="255"/>
      <c r="T24" s="81"/>
      <c r="U24" s="433"/>
      <c r="V24" s="81"/>
      <c r="W24" s="433"/>
    </row>
    <row r="25" spans="3:28" ht="12" customHeight="1">
      <c r="M25" s="420"/>
      <c r="N25" s="420"/>
      <c r="O25" s="422"/>
      <c r="P25" s="423"/>
      <c r="Q25" s="424"/>
      <c r="R25" s="425"/>
      <c r="S25" s="67"/>
      <c r="T25" s="426"/>
      <c r="U25" s="96"/>
      <c r="V25" s="434" t="s">
        <v>364</v>
      </c>
      <c r="W25" s="96"/>
      <c r="Y25" s="167"/>
      <c r="Z25" s="168"/>
      <c r="AA25" s="169"/>
    </row>
    <row r="26" spans="3:28" ht="24" customHeight="1">
      <c r="H26" s="123" t="s">
        <v>152</v>
      </c>
      <c r="M26" s="843"/>
      <c r="N26" s="843"/>
      <c r="O26" s="353"/>
      <c r="P26" s="356" t="s">
        <v>346</v>
      </c>
      <c r="Q26" s="318"/>
      <c r="R26" s="357" t="s">
        <v>347</v>
      </c>
      <c r="S26" s="317"/>
      <c r="T26" s="357" t="s">
        <v>358</v>
      </c>
      <c r="U26" s="96"/>
      <c r="V26" s="357" t="s">
        <v>348</v>
      </c>
      <c r="W26" s="96"/>
      <c r="Y26" s="170" t="str">
        <f>P26</f>
        <v xml:space="preserve">    December 31
                  2012 </v>
      </c>
      <c r="Z26" s="351" t="str">
        <f>R26</f>
        <v xml:space="preserve">    December 31
                  2011 </v>
      </c>
      <c r="AA26" s="407" t="str">
        <f>T26</f>
        <v xml:space="preserve">       January 31
                 2011</v>
      </c>
      <c r="AB26" s="408" t="str">
        <f>V26</f>
        <v xml:space="preserve">        February 1
                 2010</v>
      </c>
    </row>
    <row r="27" spans="3:28" ht="12.6" customHeight="1">
      <c r="H27" s="124" t="s">
        <v>166</v>
      </c>
      <c r="I27" s="62"/>
      <c r="J27" s="62"/>
      <c r="K27" s="62"/>
      <c r="L27" s="62"/>
      <c r="M27" s="97" t="s">
        <v>224</v>
      </c>
      <c r="N27" s="97"/>
      <c r="O27" s="316"/>
      <c r="P27" s="104"/>
      <c r="Q27" s="104"/>
      <c r="R27" s="60"/>
      <c r="S27" s="72"/>
      <c r="T27" s="72"/>
      <c r="U27" s="101"/>
      <c r="V27" s="72"/>
      <c r="W27" s="101"/>
      <c r="Y27" s="171"/>
      <c r="Z27" s="171"/>
      <c r="AA27" s="172"/>
      <c r="AB27" s="172"/>
    </row>
    <row r="28" spans="3:28" ht="12.6" customHeight="1">
      <c r="C28" s="99" t="e">
        <f t="shared" ref="C28:C35" ca="1" si="0">IF(SUMSQ(P28:V28)&gt;0,"","H")</f>
        <v>#NAME?</v>
      </c>
      <c r="D28" s="99"/>
      <c r="E28" s="99"/>
      <c r="F28" s="99"/>
      <c r="H28" s="124" t="s">
        <v>167</v>
      </c>
      <c r="I28" s="50"/>
      <c r="J28" s="50"/>
      <c r="K28" s="50"/>
      <c r="L28" s="50"/>
      <c r="M28" s="844" t="str">
        <f>[1]!HsDescription(#REF!,"Account#"&amp;$H28&amp;"")</f>
        <v>#NEED_REFRESH</v>
      </c>
      <c r="N28" s="844"/>
      <c r="O28" s="395"/>
      <c r="P28" s="156" t="e">
        <f ca="1">ROUND([0]!HsGetValue(#REF!,"Scenario#"&amp;$P$10&amp;";Year#"&amp;$P$11&amp;";Period#"&amp;$P$12&amp;";View#"&amp;$P$13&amp;";Entity#"&amp;#REF!&amp;";Value#"&amp;#REF!&amp;";Account#"&amp;H28&amp;";ICP#"&amp;$I$10&amp;";Custom1#"&amp;$I$11&amp;";Custom2#"&amp;$I$12&amp;";Custom3#"&amp;$I$13&amp;";Custom4#"&amp;#REF!&amp;"")/#REF!,0)+Y28</f>
        <v>#NAME?</v>
      </c>
      <c r="Q28" s="105"/>
      <c r="R28" s="160" t="e">
        <f>ROUND([1]!HsGetValue(#REF!,"Scenario#"&amp;$R$10&amp;";Year#"&amp;$R$11&amp;";Period#"&amp;$R$12&amp;";View#"&amp;$R$13&amp;";Entity#"&amp;#REF!&amp;";Value#"&amp;#REF!&amp;";Account#"&amp;H28&amp;";ICP#"&amp;$I$10&amp;";Custom1#"&amp;$I$11&amp;";Custom2#"&amp;$I$12&amp;";Custom3#"&amp;$I$13&amp;";Custom4#"&amp;#REF!&amp;"")/#REF!,0)+Z28</f>
        <v>#VALUE!</v>
      </c>
      <c r="S28" s="72"/>
      <c r="T28" s="160" t="e">
        <f>ROUND([1]!HsGetValue(#REF!,"Scenario#"&amp;$T$10&amp;";Year#"&amp;$T$11&amp;";Period#"&amp;$T$12&amp;";View#"&amp;$T$13&amp;";Entity#"&amp;#REF!&amp;";Value#"&amp;#REF!&amp;";Account#"&amp;H28&amp;";ICP#"&amp;$I$10&amp;";Custom1#"&amp;$I$11&amp;";Custom2#"&amp;$I$12&amp;";Custom3#"&amp;$I$13&amp;";Custom4#"&amp;#REF!&amp;"")/#REF!,0)+AA28</f>
        <v>#VALUE!</v>
      </c>
      <c r="U28" s="106"/>
      <c r="V28" s="160" t="e">
        <f>ROUND([1]!HsGetValue(#REF!,"Scenario#"&amp;$V$10&amp;";Year#"&amp;$V$11&amp;";Period#"&amp;$V$12&amp;";View#"&amp;$V$13&amp;";Entity#"&amp;#REF!&amp;";Value#"&amp;#REF!&amp;";Account#"&amp;H28&amp;";ICP#"&amp;$I$10&amp;";Custom1#"&amp;$I$11&amp;";Custom2#"&amp;$I$12&amp;";Custom3#"&amp;$I$13&amp;";Custom4#"&amp;#REF!&amp;"")/#REF!,0)+AB28</f>
        <v>#VALUE!</v>
      </c>
      <c r="W28" s="106"/>
      <c r="Y28" s="354"/>
      <c r="Z28" s="354"/>
      <c r="AA28" s="354"/>
      <c r="AB28" s="354"/>
    </row>
    <row r="29" spans="3:28" ht="12.6" customHeight="1">
      <c r="C29" s="99" t="e">
        <f t="shared" ca="1" si="0"/>
        <v>#NAME?</v>
      </c>
      <c r="D29" s="99"/>
      <c r="E29" s="99"/>
      <c r="F29" s="99"/>
      <c r="H29" s="124" t="s">
        <v>168</v>
      </c>
      <c r="I29" s="50"/>
      <c r="J29" s="50"/>
      <c r="K29" s="50"/>
      <c r="L29" s="50"/>
      <c r="M29" s="406" t="str">
        <f>[1]!HsDescription(#REF!,"Account#"&amp;$H29&amp;"")</f>
        <v>#NEED_REFRESH</v>
      </c>
      <c r="N29" s="406"/>
      <c r="O29" s="396"/>
      <c r="P29" s="322" t="e">
        <f ca="1">ROUND([0]!HsGetValue(#REF!,"Scenario#"&amp;$P$10&amp;";Year#"&amp;$P$11&amp;";Period#"&amp;$P$12&amp;";View#"&amp;$P$13&amp;";Entity#"&amp;#REF!&amp;";Value#"&amp;#REF!&amp;";Account#"&amp;H29&amp;";ICP#"&amp;$I$10&amp;";Custom1#"&amp;$I$11&amp;";Custom2#"&amp;$I$12&amp;";Custom3#"&amp;$I$13&amp;";Custom4#"&amp;#REF!&amp;"")/#REF!,0)+Y29</f>
        <v>#NAME?</v>
      </c>
      <c r="Q29" s="332"/>
      <c r="R29" s="323" t="e">
        <f>ROUND([1]!HsGetValue(#REF!,"Scenario#"&amp;$R$10&amp;";Year#"&amp;$R$11&amp;";Period#"&amp;$R$12&amp;";View#"&amp;$R$13&amp;";Entity#"&amp;#REF!&amp;";Value#"&amp;#REF!&amp;";Account#"&amp;H29&amp;";ICP#"&amp;$I$10&amp;";Custom1#"&amp;$I$11&amp;";Custom2#"&amp;$I$12&amp;";Custom3#"&amp;$I$13&amp;";Custom4#"&amp;#REF!&amp;"")/#REF!,0)+Z29</f>
        <v>#VALUE!</v>
      </c>
      <c r="S29" s="323"/>
      <c r="T29" s="323" t="e">
        <f>ROUND([1]!HsGetValue(#REF!,"Scenario#"&amp;$T$10&amp;";Year#"&amp;$T$11&amp;";Period#"&amp;$T$12&amp;";View#"&amp;$T$13&amp;";Entity#"&amp;#REF!&amp;";Value#"&amp;#REF!&amp;";Account#"&amp;H29&amp;";ICP#"&amp;$I$10&amp;";Custom1#"&amp;$I$11&amp;";Custom2#"&amp;$I$12&amp;";Custom3#"&amp;$I$13&amp;";Custom4#"&amp;#REF!&amp;"")/#REF!,0)+AA29</f>
        <v>#VALUE!</v>
      </c>
      <c r="U29" s="106"/>
      <c r="V29" s="323" t="e">
        <f>ROUND([1]!HsGetValue(#REF!,"Scenario#"&amp;$V$10&amp;";Year#"&amp;$V$11&amp;";Period#"&amp;$V$12&amp;";View#"&amp;$V$13&amp;";Entity#"&amp;#REF!&amp;";Value#"&amp;#REF!&amp;";Account#"&amp;H29&amp;";ICP#"&amp;$I$10&amp;";Custom1#"&amp;$I$11&amp;";Custom2#"&amp;$I$12&amp;";Custom3#"&amp;$I$13&amp;";Custom4#"&amp;#REF!&amp;"")/#REF!,0)+AB29</f>
        <v>#VALUE!</v>
      </c>
      <c r="W29" s="106"/>
      <c r="Y29" s="323"/>
      <c r="Z29" s="327"/>
      <c r="AA29" s="327"/>
      <c r="AB29" s="327"/>
    </row>
    <row r="30" spans="3:28" ht="12.6" customHeight="1">
      <c r="C30" s="99" t="e">
        <f t="shared" ca="1" si="0"/>
        <v>#NAME?</v>
      </c>
      <c r="D30" s="99"/>
      <c r="E30" s="99"/>
      <c r="F30" s="99"/>
      <c r="H30" s="124" t="s">
        <v>169</v>
      </c>
      <c r="I30" s="50"/>
      <c r="J30" s="50"/>
      <c r="K30" s="50"/>
      <c r="L30" s="50"/>
      <c r="M30" s="406" t="str">
        <f>[1]!HsDescription(#REF!,"Account#"&amp;$H30&amp;"")</f>
        <v>#NEED_REFRESH</v>
      </c>
      <c r="N30" s="406"/>
      <c r="O30" s="396"/>
      <c r="P30" s="322" t="e">
        <f ca="1">ROUND([0]!HsGetValue(#REF!,"Scenario#"&amp;$P$10&amp;";Year#"&amp;$P$11&amp;";Period#"&amp;$P$12&amp;";View#"&amp;$P$13&amp;";Entity#"&amp;#REF!&amp;";Value#"&amp;#REF!&amp;";Account#"&amp;H30&amp;";ICP#"&amp;$I$10&amp;";Custom1#"&amp;$I$11&amp;";Custom2#"&amp;$I$12&amp;";Custom3#"&amp;$I$13&amp;";Custom4#"&amp;#REF!&amp;"")/#REF!,0)+Y30</f>
        <v>#NAME?</v>
      </c>
      <c r="Q30" s="332"/>
      <c r="R30" s="323" t="e">
        <f>ROUND([1]!HsGetValue(#REF!,"Scenario#"&amp;$R$10&amp;";Year#"&amp;$R$11&amp;";Period#"&amp;$R$12&amp;";View#"&amp;$R$13&amp;";Entity#"&amp;#REF!&amp;";Value#"&amp;#REF!&amp;";Account#"&amp;H30&amp;";ICP#"&amp;$I$10&amp;";Custom1#"&amp;$I$11&amp;";Custom2#"&amp;$I$12&amp;";Custom3#"&amp;$I$13&amp;";Custom4#"&amp;#REF!&amp;"")/#REF!,0)+Z30</f>
        <v>#VALUE!</v>
      </c>
      <c r="S30" s="323"/>
      <c r="T30" s="323" t="e">
        <f>ROUND([1]!HsGetValue(#REF!,"Scenario#"&amp;$T$10&amp;";Year#"&amp;$T$11&amp;";Period#"&amp;$T$12&amp;";View#"&amp;$T$13&amp;";Entity#"&amp;#REF!&amp;";Value#"&amp;#REF!&amp;";Account#"&amp;H30&amp;";ICP#"&amp;$I$10&amp;";Custom1#"&amp;$I$11&amp;";Custom2#"&amp;$I$12&amp;";Custom3#"&amp;$I$13&amp;";Custom4#"&amp;#REF!&amp;"")/#REF!,0)+AA30</f>
        <v>#VALUE!</v>
      </c>
      <c r="U30" s="106"/>
      <c r="V30" s="323" t="e">
        <f>ROUND([1]!HsGetValue(#REF!,"Scenario#"&amp;$V$10&amp;";Year#"&amp;$V$11&amp;";Period#"&amp;$V$12&amp;";View#"&amp;$V$13&amp;";Entity#"&amp;#REF!&amp;";Value#"&amp;#REF!&amp;";Account#"&amp;H30&amp;";ICP#"&amp;$I$10&amp;";Custom1#"&amp;$I$11&amp;";Custom2#"&amp;$I$12&amp;";Custom3#"&amp;$I$13&amp;";Custom4#"&amp;#REF!&amp;"")/#REF!,0)+AB30</f>
        <v>#VALUE!</v>
      </c>
      <c r="W30" s="106"/>
      <c r="Y30" s="327"/>
      <c r="Z30" s="327"/>
      <c r="AA30" s="327"/>
      <c r="AB30" s="327"/>
    </row>
    <row r="31" spans="3:28" ht="12.6" customHeight="1">
      <c r="C31" s="99" t="e">
        <f t="shared" ca="1" si="0"/>
        <v>#NAME?</v>
      </c>
      <c r="D31" s="99"/>
      <c r="E31" s="99"/>
      <c r="F31" s="99"/>
      <c r="H31" s="124" t="s">
        <v>170</v>
      </c>
      <c r="I31" s="50"/>
      <c r="J31" s="50"/>
      <c r="K31" s="50"/>
      <c r="L31" s="50"/>
      <c r="M31" s="406" t="str">
        <f>[1]!HsDescription(#REF!,"Account#"&amp;$H31&amp;"")</f>
        <v>#NEED_REFRESH</v>
      </c>
      <c r="N31" s="406"/>
      <c r="O31" s="396"/>
      <c r="P31" s="322" t="e">
        <f ca="1">ROUND([0]!HsGetValue(#REF!,"Scenario#"&amp;$P$10&amp;";Year#"&amp;$P$11&amp;";Period#"&amp;$P$12&amp;";View#"&amp;$P$13&amp;";Entity#"&amp;#REF!&amp;";Value#"&amp;#REF!&amp;";Account#"&amp;H31&amp;";ICP#"&amp;$I$10&amp;";Custom1#"&amp;$I$11&amp;";Custom2#"&amp;$I$12&amp;";Custom3#"&amp;$I$13&amp;";Custom4#"&amp;#REF!&amp;"")/#REF!,0)+Y31</f>
        <v>#NAME?</v>
      </c>
      <c r="Q31" s="332"/>
      <c r="R31" s="323" t="e">
        <f>ROUND([1]!HsGetValue(#REF!,"Scenario#"&amp;$R$10&amp;";Year#"&amp;$R$11&amp;";Period#"&amp;$R$12&amp;";View#"&amp;$R$13&amp;";Entity#"&amp;#REF!&amp;";Value#"&amp;#REF!&amp;";Account#"&amp;H31&amp;";ICP#"&amp;$I$10&amp;";Custom1#"&amp;$I$11&amp;";Custom2#"&amp;$I$12&amp;";Custom3#"&amp;$I$13&amp;";Custom4#"&amp;#REF!&amp;"")/#REF!,0)+Z31</f>
        <v>#VALUE!</v>
      </c>
      <c r="S31" s="323"/>
      <c r="T31" s="323" t="e">
        <f>ROUND([1]!HsGetValue(#REF!,"Scenario#"&amp;$T$10&amp;";Year#"&amp;$T$11&amp;";Period#"&amp;$T$12&amp;";View#"&amp;$T$13&amp;";Entity#"&amp;#REF!&amp;";Value#"&amp;#REF!&amp;";Account#"&amp;H31&amp;";ICP#"&amp;$I$10&amp;";Custom1#"&amp;$I$11&amp;";Custom2#"&amp;$I$12&amp;";Custom3#"&amp;$I$13&amp;";Custom4#"&amp;#REF!&amp;"")/#REF!,0)+AA31</f>
        <v>#VALUE!</v>
      </c>
      <c r="U31" s="106"/>
      <c r="V31" s="323" t="e">
        <f>ROUND([1]!HsGetValue(#REF!,"Scenario#"&amp;$V$10&amp;";Year#"&amp;$V$11&amp;";Period#"&amp;$V$12&amp;";View#"&amp;$V$13&amp;";Entity#"&amp;#REF!&amp;";Value#"&amp;#REF!&amp;";Account#"&amp;H31&amp;";ICP#"&amp;$I$10&amp;";Custom1#"&amp;$I$11&amp;";Custom2#"&amp;$I$12&amp;";Custom3#"&amp;$I$13&amp;";Custom4#"&amp;#REF!&amp;"")/#REF!,0)+AB31</f>
        <v>#VALUE!</v>
      </c>
      <c r="W31" s="106"/>
      <c r="Y31" s="327"/>
      <c r="Z31" s="327"/>
      <c r="AA31" s="327"/>
      <c r="AB31" s="327"/>
    </row>
    <row r="32" spans="3:28" ht="12.6" customHeight="1">
      <c r="C32" s="99" t="e">
        <f t="shared" ca="1" si="0"/>
        <v>#NAME?</v>
      </c>
      <c r="D32" s="99"/>
      <c r="E32" s="99"/>
      <c r="F32" s="99"/>
      <c r="H32" s="124" t="s">
        <v>171</v>
      </c>
      <c r="I32" s="50"/>
      <c r="J32" s="50"/>
      <c r="K32" s="50"/>
      <c r="L32" s="50"/>
      <c r="M32" s="406" t="str">
        <f>[1]!HsDescription(#REF!,"Account#"&amp;$H32&amp;"")</f>
        <v>#NEED_REFRESH</v>
      </c>
      <c r="N32" s="107"/>
      <c r="O32" s="397"/>
      <c r="P32" s="322" t="e">
        <f ca="1">ROUND([0]!HsGetValue(#REF!,"Scenario#"&amp;$P$10&amp;";Year#"&amp;$P$11&amp;";Period#"&amp;$P$12&amp;";View#"&amp;$P$13&amp;";Entity#"&amp;#REF!&amp;";Value#"&amp;#REF!&amp;";Account#"&amp;H32&amp;";ICP#"&amp;$I$10&amp;";Custom1#"&amp;$I$11&amp;";Custom2#"&amp;$I$12&amp;";Custom3#"&amp;$I$13&amp;";Custom4#"&amp;#REF!&amp;"")/#REF!,0)+Y32</f>
        <v>#NAME?</v>
      </c>
      <c r="Q32" s="333"/>
      <c r="R32" s="323" t="e">
        <f>ROUND([1]!HsGetValue(#REF!,"Scenario#"&amp;$R$10&amp;";Year#"&amp;$R$11&amp;";Period#"&amp;$R$12&amp;";View#"&amp;$R$13&amp;";Entity#"&amp;#REF!&amp;";Value#"&amp;#REF!&amp;";Account#"&amp;H32&amp;";ICP#"&amp;$I$10&amp;";Custom1#"&amp;$I$11&amp;";Custom2#"&amp;$I$12&amp;";Custom3#"&amp;$I$13&amp;";Custom4#"&amp;#REF!&amp;"")/#REF!,0)+Z32</f>
        <v>#VALUE!</v>
      </c>
      <c r="S32" s="334"/>
      <c r="T32" s="323" t="e">
        <f>ROUND([1]!HsGetValue(#REF!,"Scenario#"&amp;$T$10&amp;";Year#"&amp;$T$11&amp;";Period#"&amp;$T$12&amp;";View#"&amp;$T$13&amp;";Entity#"&amp;#REF!&amp;";Value#"&amp;#REF!&amp;";Account#"&amp;H32&amp;";ICP#"&amp;$I$10&amp;";Custom1#"&amp;$I$11&amp;";Custom2#"&amp;$I$12&amp;";Custom3#"&amp;$I$13&amp;";Custom4#"&amp;#REF!&amp;"")/#REF!,0)+AA32</f>
        <v>#VALUE!</v>
      </c>
      <c r="U32" s="106"/>
      <c r="V32" s="323" t="e">
        <f>ROUND([1]!HsGetValue(#REF!,"Scenario#"&amp;$V$10&amp;";Year#"&amp;$V$11&amp;";Period#"&amp;$V$12&amp;";View#"&amp;$V$13&amp;";Entity#"&amp;#REF!&amp;";Value#"&amp;#REF!&amp;";Account#"&amp;H32&amp;";ICP#"&amp;$I$10&amp;";Custom1#"&amp;$I$11&amp;";Custom2#"&amp;$I$12&amp;";Custom3#"&amp;$I$13&amp;";Custom4#"&amp;#REF!&amp;"")/#REF!,0)+AB32</f>
        <v>#VALUE!</v>
      </c>
      <c r="W32" s="106"/>
      <c r="Y32" s="327"/>
      <c r="Z32" s="327"/>
      <c r="AA32" s="327"/>
      <c r="AB32" s="327"/>
    </row>
    <row r="33" spans="3:28" ht="12.6" customHeight="1">
      <c r="C33" s="99" t="e">
        <f t="shared" ca="1" si="0"/>
        <v>#NAME?</v>
      </c>
      <c r="D33" s="99"/>
      <c r="E33" s="99"/>
      <c r="F33" s="99"/>
      <c r="H33" s="124" t="s">
        <v>172</v>
      </c>
      <c r="I33" s="50"/>
      <c r="J33" s="50"/>
      <c r="K33" s="50"/>
      <c r="L33" s="50"/>
      <c r="M33" s="406" t="s">
        <v>219</v>
      </c>
      <c r="N33" s="406"/>
      <c r="O33" s="396"/>
      <c r="P33" s="322" t="e">
        <f ca="1">ROUND([0]!HsGetValue(#REF!,"Scenario#"&amp;$P$10&amp;";Year#"&amp;$P$11&amp;";Period#"&amp;$P$12&amp;";View#"&amp;$P$13&amp;";Entity#"&amp;#REF!&amp;";Value#"&amp;#REF!&amp;";Account#"&amp;H33&amp;";ICP#"&amp;$I$10&amp;";Custom1#"&amp;$I$11&amp;";Custom2#"&amp;$I$12&amp;";Custom3#"&amp;$I$13&amp;";Custom4#"&amp;#REF!&amp;"")/#REF!,0)+Y33</f>
        <v>#NAME?</v>
      </c>
      <c r="Q33" s="332"/>
      <c r="R33" s="323" t="e">
        <f>ROUND([1]!HsGetValue(#REF!,"Scenario#"&amp;$R$10&amp;";Year#"&amp;$R$11&amp;";Period#"&amp;$R$12&amp;";View#"&amp;$R$13&amp;";Entity#"&amp;#REF!&amp;";Value#"&amp;#REF!&amp;";Account#"&amp;H33&amp;";ICP#"&amp;$I$10&amp;";Custom1#"&amp;$I$11&amp;";Custom2#"&amp;$I$12&amp;";Custom3#"&amp;$I$13&amp;";Custom4#"&amp;#REF!&amp;"")/#REF!,0)+Z33</f>
        <v>#VALUE!</v>
      </c>
      <c r="S33" s="323"/>
      <c r="T33" s="323" t="e">
        <f>ROUND([1]!HsGetValue(#REF!,"Scenario#"&amp;$T$10&amp;";Year#"&amp;$T$11&amp;";Period#"&amp;$T$12&amp;";View#"&amp;$T$13&amp;";Entity#"&amp;#REF!&amp;";Value#"&amp;#REF!&amp;";Account#"&amp;H33&amp;";ICP#"&amp;$I$10&amp;";Custom1#"&amp;$I$11&amp;";Custom2#"&amp;$I$12&amp;";Custom3#"&amp;$I$13&amp;";Custom4#"&amp;#REF!&amp;"")/#REF!,0)+AA33</f>
        <v>#VALUE!</v>
      </c>
      <c r="U33" s="106"/>
      <c r="V33" s="323" t="e">
        <f>ROUND([1]!HsGetValue(#REF!,"Scenario#"&amp;$V$10&amp;";Year#"&amp;$V$11&amp;";Period#"&amp;$V$12&amp;";View#"&amp;$V$13&amp;";Entity#"&amp;#REF!&amp;";Value#"&amp;#REF!&amp;";Account#"&amp;H33&amp;";ICP#"&amp;$I$10&amp;";Custom1#"&amp;$I$11&amp;";Custom2#"&amp;$I$12&amp;";Custom3#"&amp;$I$13&amp;";Custom4#"&amp;#REF!&amp;"")/#REF!,0)+AB33</f>
        <v>#VALUE!</v>
      </c>
      <c r="W33" s="106"/>
      <c r="Y33" s="327"/>
      <c r="Z33" s="327"/>
      <c r="AA33" s="327"/>
      <c r="AB33" s="327">
        <v>-1</v>
      </c>
    </row>
    <row r="34" spans="3:28" ht="12.6" customHeight="1">
      <c r="C34" s="99" t="e">
        <f t="shared" ca="1" si="0"/>
        <v>#NAME?</v>
      </c>
      <c r="D34" s="99"/>
      <c r="E34" s="99"/>
      <c r="F34" s="99"/>
      <c r="H34" s="124" t="s">
        <v>173</v>
      </c>
      <c r="I34" s="50"/>
      <c r="J34" s="50"/>
      <c r="K34" s="50"/>
      <c r="L34" s="50"/>
      <c r="M34" s="406" t="s">
        <v>220</v>
      </c>
      <c r="N34" s="406"/>
      <c r="O34" s="398"/>
      <c r="P34" s="320" t="e">
        <f ca="1">ROUND([0]!HsGetValue(#REF!,"Scenario#"&amp;$P$10&amp;";Year#"&amp;$P$11&amp;";Period#"&amp;$P$12&amp;";View#"&amp;$P$13&amp;";Entity#"&amp;#REF!&amp;";Value#"&amp;#REF!&amp;";Account#"&amp;H34&amp;";ICP#"&amp;$I$10&amp;";Custom1#"&amp;$I$11&amp;";Custom2#"&amp;$I$12&amp;";Custom3#"&amp;$I$13&amp;";Custom4#"&amp;#REF!&amp;"")/#REF!,0)+Y34</f>
        <v>#NAME?</v>
      </c>
      <c r="Q34" s="335"/>
      <c r="R34" s="323" t="e">
        <f>ROUND([1]!HsGetValue(#REF!,"Scenario#"&amp;$R$10&amp;";Year#"&amp;$R$11&amp;";Period#"&amp;$R$12&amp;";View#"&amp;$R$13&amp;";Entity#"&amp;#REF!&amp;";Value#"&amp;#REF!&amp;";Account#"&amp;H34&amp;";ICP#"&amp;$I$10&amp;";Custom1#"&amp;$I$11&amp;";Custom2#"&amp;$I$12&amp;";Custom3#"&amp;$I$13&amp;";Custom4#"&amp;#REF!&amp;"")/#REF!,0)+Z34</f>
        <v>#VALUE!</v>
      </c>
      <c r="S34" s="323"/>
      <c r="T34" s="323" t="e">
        <f>ROUND([1]!HsGetValue(#REF!,"Scenario#"&amp;$T$10&amp;";Year#"&amp;$T$11&amp;";Period#"&amp;$T$12&amp;";View#"&amp;$T$13&amp;";Entity#"&amp;#REF!&amp;";Value#"&amp;#REF!&amp;";Account#"&amp;H34&amp;";ICP#"&amp;$I$10&amp;";Custom1#"&amp;$I$11&amp;";Custom2#"&amp;$I$12&amp;";Custom3#"&amp;$I$13&amp;";Custom4#"&amp;#REF!&amp;"")/#REF!,0)+AA34</f>
        <v>#VALUE!</v>
      </c>
      <c r="U34" s="106"/>
      <c r="V34" s="323" t="e">
        <f>ROUND([1]!HsGetValue(#REF!,"Scenario#"&amp;$V$10&amp;";Year#"&amp;$V$11&amp;";Period#"&amp;$V$12&amp;";View#"&amp;$V$13&amp;";Entity#"&amp;#REF!&amp;";Value#"&amp;#REF!&amp;";Account#"&amp;H34&amp;";ICP#"&amp;$I$10&amp;";Custom1#"&amp;$I$11&amp;";Custom2#"&amp;$I$12&amp;";Custom3#"&amp;$I$13&amp;";Custom4#"&amp;#REF!&amp;"")/#REF!,0)+AB34</f>
        <v>#VALUE!</v>
      </c>
      <c r="W34" s="106"/>
      <c r="Y34" s="329">
        <v>1</v>
      </c>
      <c r="Z34" s="329"/>
      <c r="AA34" s="329"/>
      <c r="AB34" s="329"/>
    </row>
    <row r="35" spans="3:28" ht="12.6" customHeight="1">
      <c r="C35" s="99" t="e">
        <f t="shared" ca="1" si="0"/>
        <v>#NAME?</v>
      </c>
      <c r="D35" s="99"/>
      <c r="E35" s="99"/>
      <c r="F35" s="99"/>
      <c r="H35" s="125" t="s">
        <v>174</v>
      </c>
      <c r="I35" s="50"/>
      <c r="J35" s="50"/>
      <c r="K35" s="50"/>
      <c r="L35" s="50"/>
      <c r="M35" s="109" t="s">
        <v>223</v>
      </c>
      <c r="N35" s="109"/>
      <c r="O35" s="399"/>
      <c r="P35" s="320" t="e">
        <f ca="1">ROUND([0]!HsGetValue(#REF!,"Scenario#"&amp;$P$10&amp;";Year#"&amp;$P$11&amp;";Period#"&amp;$P$12&amp;";View#"&amp;$P$13&amp;";Entity#"&amp;#REF!&amp;";Value#"&amp;#REF!&amp;";Account#"&amp;H35&amp;";ICP#"&amp;$I$10&amp;";Custom1#"&amp;$I$11&amp;";Custom2#"&amp;$I$12&amp;";Custom3#"&amp;$I$13&amp;";Custom4#"&amp;#REF!&amp;"")/#REF!,0)+Y35</f>
        <v>#NAME?</v>
      </c>
      <c r="Q35" s="336"/>
      <c r="R35" s="337" t="e">
        <f>ROUND([1]!HsGetValue(#REF!,"Scenario#"&amp;$R$10&amp;";Year#"&amp;$R$11&amp;";Period#"&amp;$R$12&amp;";View#"&amp;$R$13&amp;";Entity#"&amp;#REF!&amp;";Value#"&amp;#REF!&amp;";Account#"&amp;H35&amp;";ICP#"&amp;$I$10&amp;";Custom1#"&amp;$I$11&amp;";Custom2#"&amp;$I$12&amp;";Custom3#"&amp;$I$13&amp;";Custom4#"&amp;#REF!&amp;"")/#REF!,0)+Z35</f>
        <v>#VALUE!</v>
      </c>
      <c r="S35" s="337"/>
      <c r="T35" s="337" t="e">
        <f>ROUND([1]!HsGetValue(#REF!,"Scenario#"&amp;$T$10&amp;";Year#"&amp;$T$11&amp;";Period#"&amp;$T$12&amp;";View#"&amp;$T$13&amp;";Entity#"&amp;#REF!&amp;";Value#"&amp;#REF!&amp;";Account#"&amp;H35&amp;";ICP#"&amp;$I$10&amp;";Custom1#"&amp;$I$11&amp;";Custom2#"&amp;$I$12&amp;";Custom3#"&amp;$I$13&amp;";Custom4#"&amp;#REF!&amp;"")/#REF!,0)+AA35</f>
        <v>#VALUE!</v>
      </c>
      <c r="U35" s="110"/>
      <c r="V35" s="337" t="e">
        <f>ROUND([1]!HsGetValue(#REF!,"Scenario#"&amp;$V$10&amp;";Year#"&amp;$V$11&amp;";Period#"&amp;$V$12&amp;";View#"&amp;$V$13&amp;";Entity#"&amp;#REF!&amp;";Value#"&amp;#REF!&amp;";Account#"&amp;H35&amp;";ICP#"&amp;$I$10&amp;";Custom1#"&amp;$I$11&amp;";Custom2#"&amp;$I$12&amp;";Custom3#"&amp;$I$13&amp;";Custom4#"&amp;#REF!&amp;"")/#REF!,0)+AB35</f>
        <v>#VALUE!</v>
      </c>
      <c r="W35" s="110"/>
      <c r="Y35" s="329"/>
      <c r="Z35" s="329"/>
      <c r="AA35" s="329"/>
      <c r="AB35" s="329">
        <v>-1</v>
      </c>
    </row>
    <row r="36" spans="3:28" ht="12.6" customHeight="1">
      <c r="C36" s="99"/>
      <c r="D36" s="99"/>
      <c r="E36" s="99"/>
      <c r="F36" s="99"/>
      <c r="H36" s="126"/>
      <c r="I36" s="50"/>
      <c r="J36" s="50"/>
      <c r="K36" s="50"/>
      <c r="L36" s="50"/>
      <c r="M36" s="97"/>
      <c r="N36" s="97"/>
      <c r="O36" s="396"/>
      <c r="P36" s="322"/>
      <c r="Q36" s="332"/>
      <c r="R36" s="323"/>
      <c r="S36" s="323"/>
      <c r="T36" s="323"/>
      <c r="U36" s="106"/>
      <c r="V36" s="323"/>
      <c r="W36" s="106"/>
      <c r="Y36" s="327"/>
      <c r="Z36" s="327"/>
      <c r="AA36" s="327"/>
      <c r="AB36" s="327"/>
    </row>
    <row r="37" spans="3:28" ht="12.6" customHeight="1">
      <c r="C37" s="99" t="e">
        <f t="shared" ref="C37:C45" ca="1" si="1">IF(SUMSQ(P37:V37)&gt;0,"","H")</f>
        <v>#NAME?</v>
      </c>
      <c r="D37" s="99"/>
      <c r="E37" s="99"/>
      <c r="F37" s="99"/>
      <c r="H37" s="124" t="s">
        <v>175</v>
      </c>
      <c r="I37" s="50"/>
      <c r="J37" s="50"/>
      <c r="K37" s="50"/>
      <c r="L37" s="50"/>
      <c r="M37" s="406" t="str">
        <f>[1]!HsDescription(#REF!,"Account#"&amp;$H37&amp;"")</f>
        <v>#NEED_REFRESH</v>
      </c>
      <c r="N37" s="406"/>
      <c r="O37" s="396"/>
      <c r="P37" s="322" t="e">
        <f ca="1">ROUND([0]!HsGetValue(#REF!,"Scenario#"&amp;$P$10&amp;";Year#"&amp;$P$11&amp;";Period#"&amp;$P$12&amp;";View#"&amp;$P$13&amp;";Entity#"&amp;#REF!&amp;";Value#"&amp;#REF!&amp;";Account#"&amp;H37&amp;";ICP#"&amp;$I$10&amp;";Custom1#"&amp;$I$11&amp;";Custom2#"&amp;$I$12&amp;";Custom3#"&amp;$I$13&amp;";Custom4#"&amp;#REF!&amp;"")/#REF!,0)+Y37</f>
        <v>#NAME?</v>
      </c>
      <c r="Q37" s="332"/>
      <c r="R37" s="323" t="e">
        <f>ROUND([1]!HsGetValue(#REF!,"Scenario#"&amp;$R$10&amp;";Year#"&amp;$R$11&amp;";Period#"&amp;$R$12&amp;";View#"&amp;$R$13&amp;";Entity#"&amp;#REF!&amp;";Value#"&amp;#REF!&amp;";Account#"&amp;H37&amp;";ICP#"&amp;$I$10&amp;";Custom1#"&amp;$I$11&amp;";Custom2#"&amp;$I$12&amp;";Custom3#"&amp;$I$13&amp;";Custom4#"&amp;#REF!&amp;"")/#REF!,0)+Z37</f>
        <v>#VALUE!</v>
      </c>
      <c r="S37" s="323"/>
      <c r="T37" s="323" t="e">
        <f>ROUND([1]!HsGetValue(#REF!,"Scenario#"&amp;$T$10&amp;";Year#"&amp;$T$11&amp;";Period#"&amp;$T$12&amp;";View#"&amp;$T$13&amp;";Entity#"&amp;#REF!&amp;";Value#"&amp;#REF!&amp;";Account#"&amp;H37&amp;";ICP#"&amp;$I$10&amp;";Custom1#"&amp;$I$11&amp;";Custom2#"&amp;$I$12&amp;";Custom3#"&amp;$I$13&amp;";Custom4#"&amp;#REF!&amp;"")/#REF!,0)+AA37</f>
        <v>#VALUE!</v>
      </c>
      <c r="U37" s="106"/>
      <c r="V37" s="323" t="e">
        <f>ROUND([1]!HsGetValue(#REF!,"Scenario#"&amp;$V$10&amp;";Year#"&amp;$V$11&amp;";Period#"&amp;$V$12&amp;";View#"&amp;$V$13&amp;";Entity#"&amp;#REF!&amp;";Value#"&amp;#REF!&amp;";Account#"&amp;H37&amp;";ICP#"&amp;$I$10&amp;";Custom1#"&amp;$I$11&amp;";Custom2#"&amp;$I$12&amp;";Custom3#"&amp;$I$13&amp;";Custom4#"&amp;#REF!&amp;"")/#REF!,0)+AB37</f>
        <v>#VALUE!</v>
      </c>
      <c r="W37" s="106"/>
      <c r="Y37" s="327"/>
      <c r="Z37" s="327"/>
      <c r="AA37" s="327"/>
      <c r="AB37" s="327"/>
    </row>
    <row r="38" spans="3:28" ht="12.6" customHeight="1">
      <c r="C38" s="99" t="e">
        <f t="shared" ca="1" si="1"/>
        <v>#NAME?</v>
      </c>
      <c r="D38" s="99"/>
      <c r="E38" s="99"/>
      <c r="F38" s="99"/>
      <c r="H38" s="124" t="s">
        <v>176</v>
      </c>
      <c r="I38" s="50"/>
      <c r="J38" s="50"/>
      <c r="K38" s="50"/>
      <c r="L38" s="50"/>
      <c r="M38" s="406" t="s">
        <v>221</v>
      </c>
      <c r="N38" s="406"/>
      <c r="O38" s="396"/>
      <c r="P38" s="322" t="e">
        <f ca="1">ROUND([0]!HsGetValue(#REF!,"Scenario#"&amp;$P$10&amp;";Year#"&amp;$P$11&amp;";Period#"&amp;$P$12&amp;";View#"&amp;$P$13&amp;";Entity#"&amp;#REF!&amp;";Value#"&amp;#REF!&amp;";Account#"&amp;H38&amp;";ICP#"&amp;$I$10&amp;";Custom1#"&amp;$I$11&amp;";Custom2#"&amp;$I$12&amp;";Custom3#"&amp;$I$13&amp;";Custom4#"&amp;#REF!&amp;"")/#REF!,0)+Y38</f>
        <v>#NAME?</v>
      </c>
      <c r="Q38" s="332"/>
      <c r="R38" s="323" t="e">
        <f>ROUND([1]!HsGetValue(#REF!,"Scenario#"&amp;$R$10&amp;";Year#"&amp;$R$11&amp;";Period#"&amp;$R$12&amp;";View#"&amp;$R$13&amp;";Entity#"&amp;#REF!&amp;";Value#"&amp;#REF!&amp;";Account#"&amp;H38&amp;";ICP#"&amp;$I$10&amp;";Custom1#"&amp;$I$11&amp;";Custom2#"&amp;$I$12&amp;";Custom3#"&amp;$I$13&amp;";Custom4#"&amp;#REF!&amp;"")/#REF!,0)+Z38</f>
        <v>#VALUE!</v>
      </c>
      <c r="S38" s="323"/>
      <c r="T38" s="323" t="e">
        <f>ROUND([1]!HsGetValue(#REF!,"Scenario#"&amp;$T$10&amp;";Year#"&amp;$T$11&amp;";Period#"&amp;$T$12&amp;";View#"&amp;$T$13&amp;";Entity#"&amp;#REF!&amp;";Value#"&amp;#REF!&amp;";Account#"&amp;H38&amp;";ICP#"&amp;$I$10&amp;";Custom1#"&amp;$I$11&amp;";Custom2#"&amp;$I$12&amp;";Custom3#"&amp;$I$13&amp;";Custom4#"&amp;#REF!&amp;"")/#REF!,0)+AA38</f>
        <v>#VALUE!</v>
      </c>
      <c r="U38" s="106"/>
      <c r="V38" s="323" t="e">
        <f>ROUND([1]!HsGetValue(#REF!,"Scenario#"&amp;$V$10&amp;";Year#"&amp;$V$11&amp;";Period#"&amp;$V$12&amp;";View#"&amp;$V$13&amp;";Entity#"&amp;#REF!&amp;";Value#"&amp;#REF!&amp;";Account#"&amp;H38&amp;";ICP#"&amp;$I$10&amp;";Custom1#"&amp;$I$11&amp;";Custom2#"&amp;$I$12&amp;";Custom3#"&amp;$I$13&amp;";Custom4#"&amp;#REF!&amp;"")/#REF!,0)+AB38</f>
        <v>#VALUE!</v>
      </c>
      <c r="W38" s="106"/>
      <c r="Y38" s="327"/>
      <c r="Z38" s="327"/>
      <c r="AA38" s="327"/>
      <c r="AB38" s="327"/>
    </row>
    <row r="39" spans="3:28" ht="12.6" customHeight="1">
      <c r="C39" s="99" t="e">
        <f t="shared" ca="1" si="1"/>
        <v>#NAME?</v>
      </c>
      <c r="D39" s="99"/>
      <c r="E39" s="99"/>
      <c r="F39" s="99"/>
      <c r="H39" s="127" t="s">
        <v>177</v>
      </c>
      <c r="I39" s="50"/>
      <c r="J39" s="50"/>
      <c r="K39" s="50"/>
      <c r="L39" s="50"/>
      <c r="M39" s="406" t="str">
        <f>[1]!HsDescription(#REF!,"Account#"&amp;$H39&amp;"")</f>
        <v>#NEED_REFRESH</v>
      </c>
      <c r="N39" s="406"/>
      <c r="O39" s="396"/>
      <c r="P39" s="322" t="e">
        <f ca="1">ROUND([0]!HsGetValue(#REF!,"Scenario#"&amp;$P$10&amp;";Year#"&amp;$P$11&amp;";Period#"&amp;$P$12&amp;";View#"&amp;$P$13&amp;";Entity#"&amp;#REF!&amp;";Value#"&amp;#REF!&amp;";Account#"&amp;H39&amp;";ICP#"&amp;$I$10&amp;";Custom1#"&amp;$I$11&amp;";Custom2#"&amp;$I$12&amp;";Custom3#"&amp;$I$13&amp;";Custom4#"&amp;#REF!&amp;"")/#REF!,0)+Y39</f>
        <v>#NAME?</v>
      </c>
      <c r="Q39" s="332"/>
      <c r="R39" s="323" t="e">
        <f>ROUND([1]!HsGetValue(#REF!,"Scenario#"&amp;$R$10&amp;";Year#"&amp;$R$11&amp;";Period#"&amp;$R$12&amp;";View#"&amp;$R$13&amp;";Entity#"&amp;#REF!&amp;";Value#"&amp;#REF!&amp;";Account#"&amp;H39&amp;";ICP#"&amp;$I$10&amp;";Custom1#"&amp;$I$11&amp;";Custom2#"&amp;$I$12&amp;";Custom3#"&amp;$I$13&amp;";Custom4#"&amp;#REF!&amp;"")/#REF!,0)+Z39</f>
        <v>#VALUE!</v>
      </c>
      <c r="S39" s="323"/>
      <c r="T39" s="323" t="e">
        <f>ROUND([1]!HsGetValue(#REF!,"Scenario#"&amp;$T$10&amp;";Year#"&amp;$T$11&amp;";Period#"&amp;$T$12&amp;";View#"&amp;$T$13&amp;";Entity#"&amp;#REF!&amp;";Value#"&amp;#REF!&amp;";Account#"&amp;H39&amp;";ICP#"&amp;$I$10&amp;";Custom1#"&amp;$I$11&amp;";Custom2#"&amp;$I$12&amp;";Custom3#"&amp;$I$13&amp;";Custom4#"&amp;#REF!&amp;"")/#REF!,0)+AA39</f>
        <v>#VALUE!</v>
      </c>
      <c r="U39" s="106"/>
      <c r="V39" s="323" t="e">
        <f>ROUND([1]!HsGetValue(#REF!,"Scenario#"&amp;$V$10&amp;";Year#"&amp;$V$11&amp;";Period#"&amp;$V$12&amp;";View#"&amp;$V$13&amp;";Entity#"&amp;#REF!&amp;";Value#"&amp;#REF!&amp;";Account#"&amp;H39&amp;";ICP#"&amp;$I$10&amp;";Custom1#"&amp;$I$11&amp;";Custom2#"&amp;$I$12&amp;";Custom3#"&amp;$I$13&amp;";Custom4#"&amp;#REF!&amp;"")/#REF!,0)+AB39</f>
        <v>#VALUE!</v>
      </c>
      <c r="W39" s="106"/>
      <c r="Y39" s="327"/>
      <c r="Z39" s="327"/>
      <c r="AA39" s="327"/>
      <c r="AB39" s="327"/>
    </row>
    <row r="40" spans="3:28" ht="12.6" customHeight="1">
      <c r="C40" s="99" t="e">
        <f t="shared" ca="1" si="1"/>
        <v>#NAME?</v>
      </c>
      <c r="D40" s="99"/>
      <c r="E40" s="99"/>
      <c r="F40" s="99"/>
      <c r="H40" s="124" t="s">
        <v>178</v>
      </c>
      <c r="I40" s="50"/>
      <c r="J40" s="50"/>
      <c r="K40" s="50"/>
      <c r="L40" s="50"/>
      <c r="M40" s="406" t="str">
        <f>[1]!HsDescription(#REF!,"Account#"&amp;$H40&amp;"")</f>
        <v>#NEED_REFRESH</v>
      </c>
      <c r="N40" s="406"/>
      <c r="O40" s="396"/>
      <c r="P40" s="322" t="e">
        <f ca="1">ROUND([0]!HsGetValue(#REF!,"Scenario#"&amp;$P$10&amp;";Year#"&amp;$P$11&amp;";Period#"&amp;$P$12&amp;";View#"&amp;$P$13&amp;";Entity#"&amp;#REF!&amp;";Value#"&amp;#REF!&amp;";Account#"&amp;H40&amp;";ICP#"&amp;$I$10&amp;";Custom1#"&amp;$I$11&amp;";Custom2#"&amp;$I$12&amp;";Custom3#"&amp;$I$13&amp;";Custom4#"&amp;#REF!&amp;"")/#REF!,0)+Y40</f>
        <v>#NAME?</v>
      </c>
      <c r="Q40" s="332"/>
      <c r="R40" s="323" t="e">
        <f>ROUND([1]!HsGetValue(#REF!,"Scenario#"&amp;$R$10&amp;";Year#"&amp;$R$11&amp;";Period#"&amp;$R$12&amp;";View#"&amp;$R$13&amp;";Entity#"&amp;#REF!&amp;";Value#"&amp;#REF!&amp;";Account#"&amp;H40&amp;";ICP#"&amp;$I$10&amp;";Custom1#"&amp;$I$11&amp;";Custom2#"&amp;$I$12&amp;";Custom3#"&amp;$I$13&amp;";Custom4#"&amp;#REF!&amp;"")/#REF!,0)+Z40</f>
        <v>#VALUE!</v>
      </c>
      <c r="S40" s="323"/>
      <c r="T40" s="323" t="e">
        <f>ROUND([1]!HsGetValue(#REF!,"Scenario#"&amp;$T$10&amp;";Year#"&amp;$T$11&amp;";Period#"&amp;$T$12&amp;";View#"&amp;$T$13&amp;";Entity#"&amp;#REF!&amp;";Value#"&amp;#REF!&amp;";Account#"&amp;H40&amp;";ICP#"&amp;$I$10&amp;";Custom1#"&amp;$I$11&amp;";Custom2#"&amp;$I$12&amp;";Custom3#"&amp;$I$13&amp;";Custom4#"&amp;#REF!&amp;"")/#REF!,0)+AA40</f>
        <v>#VALUE!</v>
      </c>
      <c r="U40" s="106"/>
      <c r="V40" s="323" t="e">
        <f>ROUND([1]!HsGetValue(#REF!,"Scenario#"&amp;$V$10&amp;";Year#"&amp;$V$11&amp;";Period#"&amp;$V$12&amp;";View#"&amp;$V$13&amp;";Entity#"&amp;#REF!&amp;";Value#"&amp;#REF!&amp;";Account#"&amp;H40&amp;";ICP#"&amp;$I$10&amp;";Custom1#"&amp;$I$11&amp;";Custom2#"&amp;$I$12&amp;";Custom3#"&amp;$I$13&amp;";Custom4#"&amp;#REF!&amp;"")/#REF!,0)+AB40</f>
        <v>#VALUE!</v>
      </c>
      <c r="W40" s="106"/>
      <c r="Y40" s="327"/>
      <c r="Z40" s="327"/>
      <c r="AA40" s="327"/>
      <c r="AB40" s="327"/>
    </row>
    <row r="41" spans="3:28" ht="12.6" customHeight="1">
      <c r="C41" s="99" t="e">
        <f t="shared" ca="1" si="1"/>
        <v>#NAME?</v>
      </c>
      <c r="D41" s="99"/>
      <c r="E41" s="99"/>
      <c r="F41" s="99"/>
      <c r="H41" s="124" t="s">
        <v>179</v>
      </c>
      <c r="I41" s="50"/>
      <c r="J41" s="50"/>
      <c r="K41" s="50"/>
      <c r="L41" s="50"/>
      <c r="M41" s="406" t="s">
        <v>222</v>
      </c>
      <c r="N41" s="406"/>
      <c r="O41" s="396"/>
      <c r="P41" s="322" t="e">
        <f ca="1">ROUND([0]!HsGetValue(#REF!,"Scenario#"&amp;$P$10&amp;";Year#"&amp;$P$11&amp;";Period#"&amp;$P$12&amp;";View#"&amp;$P$13&amp;";Entity#"&amp;#REF!&amp;";Value#"&amp;#REF!&amp;";Account#"&amp;H41&amp;";ICP#"&amp;$I$10&amp;";Custom1#"&amp;$I$11&amp;";Custom2#"&amp;$I$12&amp;";Custom3#"&amp;$I$13&amp;";Custom4#"&amp;#REF!&amp;"")/#REF!,0)+Y41</f>
        <v>#NAME?</v>
      </c>
      <c r="Q41" s="332"/>
      <c r="R41" s="323" t="e">
        <f>ROUND([1]!HsGetValue(#REF!,"Scenario#"&amp;$R$10&amp;";Year#"&amp;$R$11&amp;";Period#"&amp;$R$12&amp;";View#"&amp;$R$13&amp;";Entity#"&amp;#REF!&amp;";Value#"&amp;#REF!&amp;";Account#"&amp;H41&amp;";ICP#"&amp;$I$10&amp;";Custom1#"&amp;$I$11&amp;";Custom2#"&amp;$I$12&amp;";Custom3#"&amp;$I$13&amp;";Custom4#"&amp;#REF!&amp;"")/#REF!,0)+Z41</f>
        <v>#VALUE!</v>
      </c>
      <c r="S41" s="323"/>
      <c r="T41" s="323" t="e">
        <f>ROUND([1]!HsGetValue(#REF!,"Scenario#"&amp;$T$10&amp;";Year#"&amp;$T$11&amp;";Period#"&amp;$T$12&amp;";View#"&amp;$T$13&amp;";Entity#"&amp;#REF!&amp;";Value#"&amp;#REF!&amp;";Account#"&amp;H41&amp;";ICP#"&amp;$I$10&amp;";Custom1#"&amp;$I$11&amp;";Custom2#"&amp;$I$12&amp;";Custom3#"&amp;$I$13&amp;";Custom4#"&amp;#REF!&amp;"")/#REF!,0)+AA41</f>
        <v>#VALUE!</v>
      </c>
      <c r="U41" s="106"/>
      <c r="V41" s="323" t="e">
        <f>ROUND([1]!HsGetValue(#REF!,"Scenario#"&amp;$V$10&amp;";Year#"&amp;$V$11&amp;";Period#"&amp;$V$12&amp;";View#"&amp;$V$13&amp;";Entity#"&amp;#REF!&amp;";Value#"&amp;#REF!&amp;";Account#"&amp;H41&amp;";ICP#"&amp;$I$10&amp;";Custom1#"&amp;$I$11&amp;";Custom2#"&amp;$I$12&amp;";Custom3#"&amp;$I$13&amp;";Custom4#"&amp;#REF!&amp;"")/#REF!,0)+AB41</f>
        <v>#VALUE!</v>
      </c>
      <c r="W41" s="106"/>
      <c r="Y41" s="327"/>
      <c r="Z41" s="327"/>
      <c r="AA41" s="327"/>
      <c r="AB41" s="327"/>
    </row>
    <row r="42" spans="3:28" ht="12.6" customHeight="1">
      <c r="C42" s="99" t="e">
        <f t="shared" ca="1" si="1"/>
        <v>#NAME?</v>
      </c>
      <c r="D42" s="99"/>
      <c r="E42" s="99"/>
      <c r="F42" s="99"/>
      <c r="H42" s="124" t="s">
        <v>180</v>
      </c>
      <c r="I42" s="50"/>
      <c r="J42" s="50"/>
      <c r="K42" s="50"/>
      <c r="L42" s="50"/>
      <c r="M42" s="406" t="s">
        <v>219</v>
      </c>
      <c r="N42" s="406"/>
      <c r="O42" s="396"/>
      <c r="P42" s="322" t="e">
        <f ca="1">ROUND([0]!HsGetValue(#REF!,"Scenario#"&amp;$P$10&amp;";Year#"&amp;$P$11&amp;";Period#"&amp;$P$12&amp;";View#"&amp;$P$13&amp;";Entity#"&amp;#REF!&amp;";Value#"&amp;#REF!&amp;";Account#"&amp;H42&amp;";ICP#"&amp;$I$10&amp;";Custom1#"&amp;$I$11&amp;";Custom2#"&amp;$I$12&amp;";Custom3#"&amp;$I$13&amp;";Custom4#"&amp;#REF!&amp;"")/#REF!,0)+Y42</f>
        <v>#NAME?</v>
      </c>
      <c r="Q42" s="332"/>
      <c r="R42" s="323" t="e">
        <f>ROUND([1]!HsGetValue(#REF!,"Scenario#"&amp;$R$10&amp;";Year#"&amp;$R$11&amp;";Period#"&amp;$R$12&amp;";View#"&amp;$R$13&amp;";Entity#"&amp;#REF!&amp;";Value#"&amp;#REF!&amp;";Account#"&amp;H42&amp;";ICP#"&amp;$I$10&amp;";Custom1#"&amp;$I$11&amp;";Custom2#"&amp;$I$12&amp;";Custom3#"&amp;$I$13&amp;";Custom4#"&amp;#REF!&amp;"")/#REF!,0)+Z42</f>
        <v>#VALUE!</v>
      </c>
      <c r="S42" s="323"/>
      <c r="T42" s="323" t="e">
        <f>ROUND([1]!HsGetValue(#REF!,"Scenario#"&amp;$T$10&amp;";Year#"&amp;$T$11&amp;";Period#"&amp;$T$12&amp;";View#"&amp;$T$13&amp;";Entity#"&amp;#REF!&amp;";Value#"&amp;#REF!&amp;";Account#"&amp;H42&amp;";ICP#"&amp;$I$10&amp;";Custom1#"&amp;$I$11&amp;";Custom2#"&amp;$I$12&amp;";Custom3#"&amp;$I$13&amp;";Custom4#"&amp;#REF!&amp;"")/#REF!,0)+AA42</f>
        <v>#VALUE!</v>
      </c>
      <c r="U42" s="106"/>
      <c r="V42" s="323" t="e">
        <f>ROUND([1]!HsGetValue(#REF!,"Scenario#"&amp;$V$10&amp;";Year#"&amp;$V$11&amp;";Period#"&amp;$V$12&amp;";View#"&amp;$V$13&amp;";Entity#"&amp;#REF!&amp;";Value#"&amp;#REF!&amp;";Account#"&amp;H42&amp;";ICP#"&amp;$I$10&amp;";Custom1#"&amp;$I$11&amp;";Custom2#"&amp;$I$12&amp;";Custom3#"&amp;$I$13&amp;";Custom4#"&amp;#REF!&amp;"")/#REF!,0)+AB42</f>
        <v>#VALUE!</v>
      </c>
      <c r="W42" s="106"/>
      <c r="Y42" s="327"/>
      <c r="Z42" s="327"/>
      <c r="AA42" s="327"/>
      <c r="AB42" s="327"/>
    </row>
    <row r="43" spans="3:28" ht="12.6" customHeight="1">
      <c r="C43" s="99" t="e">
        <f t="shared" ca="1" si="1"/>
        <v>#NAME?</v>
      </c>
      <c r="D43" s="99"/>
      <c r="E43" s="99"/>
      <c r="F43" s="99"/>
      <c r="H43" s="124" t="s">
        <v>181</v>
      </c>
      <c r="I43" s="50"/>
      <c r="J43" s="50"/>
      <c r="K43" s="50"/>
      <c r="L43" s="50"/>
      <c r="M43" s="406" t="s">
        <v>220</v>
      </c>
      <c r="N43" s="406"/>
      <c r="O43" s="396"/>
      <c r="P43" s="320" t="e">
        <f ca="1">ROUND([0]!HsGetValue(#REF!,"Scenario#"&amp;$P$10&amp;";Year#"&amp;$P$11&amp;";Period#"&amp;$P$12&amp;";View#"&amp;$P$13&amp;";Entity#"&amp;#REF!&amp;";Value#"&amp;#REF!&amp;";Account#"&amp;H43&amp;";ICP#"&amp;$I$10&amp;";Custom1#"&amp;$I$11&amp;";Custom2#"&amp;$I$12&amp;";Custom3#"&amp;$I$13&amp;";Custom4#"&amp;#REF!&amp;"")/#REF!,0)+Y43</f>
        <v>#NAME?</v>
      </c>
      <c r="Q43" s="332"/>
      <c r="R43" s="323" t="e">
        <f>ROUND([1]!HsGetValue(#REF!,"Scenario#"&amp;$R$10&amp;";Year#"&amp;$R$11&amp;";Period#"&amp;$R$12&amp;";View#"&amp;$R$13&amp;";Entity#"&amp;#REF!&amp;";Value#"&amp;#REF!&amp;";Account#"&amp;H43&amp;";ICP#"&amp;$I$10&amp;";Custom1#"&amp;$I$11&amp;";Custom2#"&amp;$I$12&amp;";Custom3#"&amp;$I$13&amp;";Custom4#"&amp;#REF!&amp;"")/#REF!,0)+Z43</f>
        <v>#VALUE!</v>
      </c>
      <c r="S43" s="323"/>
      <c r="T43" s="323" t="e">
        <f>ROUND([1]!HsGetValue(#REF!,"Scenario#"&amp;$T$10&amp;";Year#"&amp;$T$11&amp;";Period#"&amp;$T$12&amp;";View#"&amp;$T$13&amp;";Entity#"&amp;#REF!&amp;";Value#"&amp;#REF!&amp;";Account#"&amp;H43&amp;";ICP#"&amp;$I$10&amp;";Custom1#"&amp;$I$11&amp;";Custom2#"&amp;$I$12&amp;";Custom3#"&amp;$I$13&amp;";Custom4#"&amp;#REF!&amp;"")/#REF!,0)+AA43</f>
        <v>#VALUE!</v>
      </c>
      <c r="U43" s="106"/>
      <c r="V43" s="323" t="e">
        <f>ROUND([1]!HsGetValue(#REF!,"Scenario#"&amp;$V$10&amp;";Year#"&amp;$V$11&amp;";Period#"&amp;$V$12&amp;";View#"&amp;$V$13&amp;";Entity#"&amp;#REF!&amp;";Value#"&amp;#REF!&amp;";Account#"&amp;H43&amp;";ICP#"&amp;$I$10&amp;";Custom1#"&amp;$I$11&amp;";Custom2#"&amp;$I$12&amp;";Custom3#"&amp;$I$13&amp;";Custom4#"&amp;#REF!&amp;"")/#REF!,0)+AB43</f>
        <v>#VALUE!</v>
      </c>
      <c r="W43" s="106"/>
      <c r="Y43" s="329">
        <v>1</v>
      </c>
      <c r="Z43" s="329">
        <v>-1</v>
      </c>
      <c r="AA43" s="329"/>
      <c r="AB43" s="329">
        <v>1</v>
      </c>
    </row>
    <row r="44" spans="3:28" ht="12.6" customHeight="1">
      <c r="C44" s="99" t="e">
        <f t="shared" ca="1" si="1"/>
        <v>#NAME?</v>
      </c>
      <c r="D44" s="99"/>
      <c r="E44" s="99"/>
      <c r="F44" s="99"/>
      <c r="H44" s="125" t="s">
        <v>182</v>
      </c>
      <c r="I44" s="50"/>
      <c r="J44" s="50"/>
      <c r="K44" s="50"/>
      <c r="L44" s="50"/>
      <c r="M44" s="109" t="s">
        <v>225</v>
      </c>
      <c r="N44" s="109"/>
      <c r="O44" s="399"/>
      <c r="P44" s="338" t="e">
        <f ca="1">ROUND([0]!HsGetValue(#REF!,"Scenario#"&amp;$P$10&amp;";Year#"&amp;$P$11&amp;";Period#"&amp;$P$12&amp;";View#"&amp;$P$13&amp;";Entity#"&amp;#REF!&amp;";Value#"&amp;#REF!&amp;";Account#"&amp;H44&amp;";ICP#"&amp;$I$10&amp;";Custom1#"&amp;$I$11&amp;";Custom2#"&amp;$I$12&amp;";Custom3#"&amp;$I$13&amp;";Custom4#"&amp;#REF!&amp;"")/#REF!,0)+Y44</f>
        <v>#NAME?</v>
      </c>
      <c r="Q44" s="336"/>
      <c r="R44" s="337" t="e">
        <f>ROUND([1]!HsGetValue(#REF!,"Scenario#"&amp;$R$10&amp;";Year#"&amp;$R$11&amp;";Period#"&amp;$R$12&amp;";View#"&amp;$R$13&amp;";Entity#"&amp;#REF!&amp;";Value#"&amp;#REF!&amp;";Account#"&amp;H44&amp;";ICP#"&amp;$I$10&amp;";Custom1#"&amp;$I$11&amp;";Custom2#"&amp;$I$12&amp;";Custom3#"&amp;$I$13&amp;";Custom4#"&amp;#REF!&amp;"")/#REF!,0)+Z44</f>
        <v>#VALUE!</v>
      </c>
      <c r="S44" s="337"/>
      <c r="T44" s="337" t="e">
        <f>ROUND([1]!HsGetValue(#REF!,"Scenario#"&amp;$T$10&amp;";Year#"&amp;$T$11&amp;";Period#"&amp;$T$12&amp;";View#"&amp;$T$13&amp;";Entity#"&amp;#REF!&amp;";Value#"&amp;#REF!&amp;";Account#"&amp;H44&amp;";ICP#"&amp;$I$10&amp;";Custom1#"&amp;$I$11&amp;";Custom2#"&amp;$I$12&amp;";Custom3#"&amp;$I$13&amp;";Custom4#"&amp;#REF!&amp;"")/#REF!,0)+AA44</f>
        <v>#VALUE!</v>
      </c>
      <c r="U44" s="110"/>
      <c r="V44" s="337" t="e">
        <f>ROUND([1]!HsGetValue(#REF!,"Scenario#"&amp;$V$10&amp;";Year#"&amp;$V$11&amp;";Period#"&amp;$V$12&amp;";View#"&amp;$V$13&amp;";Entity#"&amp;#REF!&amp;";Value#"&amp;#REF!&amp;";Account#"&amp;H44&amp;";ICP#"&amp;$I$10&amp;";Custom1#"&amp;$I$11&amp;";Custom2#"&amp;$I$12&amp;";Custom3#"&amp;$I$13&amp;";Custom4#"&amp;#REF!&amp;"")/#REF!,0)+AB44</f>
        <v>#VALUE!</v>
      </c>
      <c r="W44" s="110"/>
      <c r="Y44" s="327">
        <v>1</v>
      </c>
      <c r="Z44" s="327">
        <v>-1</v>
      </c>
      <c r="AA44" s="327"/>
      <c r="AB44" s="327">
        <v>1</v>
      </c>
    </row>
    <row r="45" spans="3:28" ht="12.6" customHeight="1" thickBot="1">
      <c r="C45" s="99" t="e">
        <f t="shared" ca="1" si="1"/>
        <v>#NAME?</v>
      </c>
      <c r="D45" s="99"/>
      <c r="E45" s="99"/>
      <c r="F45" s="99"/>
      <c r="H45" s="124" t="s">
        <v>166</v>
      </c>
      <c r="M45" s="257"/>
      <c r="N45" s="257"/>
      <c r="O45" s="400"/>
      <c r="P45" s="155" t="e">
        <f ca="1">ROUND([0]!HsGetValue(#REF!,"Scenario#"&amp;$P$10&amp;";Year#"&amp;$P$11&amp;";Period#"&amp;$P$12&amp;";View#"&amp;$P$13&amp;";Entity#"&amp;#REF!&amp;";Value#"&amp;#REF!&amp;";Account#"&amp;H45&amp;";ICP#"&amp;$I$10&amp;";Custom1#"&amp;$I$11&amp;";Custom2#"&amp;$I$12&amp;";Custom3#"&amp;$I$13&amp;";Custom4#"&amp;#REF!&amp;"")/#REF!,0)+Y45</f>
        <v>#NAME?</v>
      </c>
      <c r="Q45" s="111"/>
      <c r="R45" s="162" t="e">
        <f>ROUND([1]!HsGetValue(#REF!,"Scenario#"&amp;$R$10&amp;";Year#"&amp;$R$11&amp;";Period#"&amp;$R$12&amp;";View#"&amp;$R$13&amp;";Entity#"&amp;#REF!&amp;";Value#"&amp;#REF!&amp;";Account#"&amp;H45&amp;";ICP#"&amp;$I$10&amp;";Custom1#"&amp;$I$11&amp;";Custom2#"&amp;$I$12&amp;";Custom3#"&amp;$I$13&amp;";Custom4#"&amp;#REF!&amp;"")/#REF!,0)+Z45</f>
        <v>#VALUE!</v>
      </c>
      <c r="S45" s="258"/>
      <c r="T45" s="162" t="e">
        <f>ROUND([1]!HsGetValue(#REF!,"Scenario#"&amp;$T$10&amp;";Year#"&amp;$T$11&amp;";Period#"&amp;$T$12&amp;";View#"&amp;$T$13&amp;";Entity#"&amp;#REF!&amp;";Value#"&amp;#REF!&amp;";Account#"&amp;H45&amp;";ICP#"&amp;$I$10&amp;";Custom1#"&amp;$I$11&amp;";Custom2#"&amp;$I$12&amp;";Custom3#"&amp;$I$13&amp;";Custom4#"&amp;#REF!&amp;"")/#REF!,0)+AA45</f>
        <v>#VALUE!</v>
      </c>
      <c r="U45" s="259"/>
      <c r="V45" s="162" t="e">
        <f>ROUND([1]!HsGetValue(#REF!,"Scenario#"&amp;$V$10&amp;";Year#"&amp;$V$11&amp;";Period#"&amp;$V$12&amp;";View#"&amp;$V$13&amp;";Entity#"&amp;#REF!&amp;";Value#"&amp;#REF!&amp;";Account#"&amp;H45&amp;";ICP#"&amp;$I$10&amp;";Custom1#"&amp;$I$11&amp;";Custom2#"&amp;$I$12&amp;";Custom3#"&amp;$I$13&amp;";Custom4#"&amp;#REF!&amp;"")/#REF!,0)+AB45</f>
        <v>#VALUE!</v>
      </c>
      <c r="W45" s="259"/>
      <c r="Y45" s="329"/>
      <c r="Z45" s="329"/>
      <c r="AA45" s="329"/>
      <c r="AB45" s="329"/>
    </row>
    <row r="46" spans="3:28" ht="12.6" customHeight="1">
      <c r="C46" s="99"/>
      <c r="D46" s="99"/>
      <c r="E46" s="99"/>
      <c r="F46" s="99"/>
      <c r="H46" s="124" t="s">
        <v>183</v>
      </c>
      <c r="I46" s="50"/>
      <c r="J46" s="50"/>
      <c r="K46" s="50"/>
      <c r="L46" s="50"/>
      <c r="M46" s="97" t="s">
        <v>226</v>
      </c>
      <c r="N46" s="112"/>
      <c r="O46" s="401"/>
      <c r="P46" s="73"/>
      <c r="Q46" s="104"/>
      <c r="R46" s="82"/>
      <c r="S46" s="72"/>
      <c r="T46" s="82"/>
      <c r="U46" s="106"/>
      <c r="V46" s="82"/>
      <c r="W46" s="106"/>
      <c r="Y46" s="327"/>
      <c r="Z46" s="327"/>
      <c r="AA46" s="327"/>
      <c r="AB46" s="327"/>
    </row>
    <row r="47" spans="3:28" ht="12.6" customHeight="1">
      <c r="C47" s="99" t="e">
        <f t="shared" ref="C47:C53" ca="1" si="2">IF(SUMSQ(P47:V47)&gt;0,"","H")</f>
        <v>#NAME?</v>
      </c>
      <c r="D47" s="99"/>
      <c r="E47" s="99"/>
      <c r="F47" s="99"/>
      <c r="H47" s="124" t="s">
        <v>184</v>
      </c>
      <c r="I47" s="50"/>
      <c r="J47" s="50"/>
      <c r="K47" s="50"/>
      <c r="L47" s="50"/>
      <c r="M47" s="406" t="str">
        <f>[1]!HsDescription(#REF!,"Account#"&amp;$H47&amp;"")</f>
        <v>#NEED_REFRESH</v>
      </c>
      <c r="N47" s="406"/>
      <c r="O47" s="396"/>
      <c r="P47" s="156" t="e">
        <f ca="1">ROUND([0]!HsGetValue(#REF!,"Scenario#"&amp;$P$10&amp;";Year#"&amp;$P$11&amp;";Period#"&amp;$P$12&amp;";View#"&amp;$P$13&amp;";Entity#"&amp;#REF!&amp;";Value#"&amp;#REF!&amp;";Account#"&amp;H47&amp;";ICP#"&amp;$I$10&amp;";Custom1#"&amp;$I$11&amp;";Custom2#"&amp;$I$12&amp;";Custom3#"&amp;$I$13&amp;";Custom4#"&amp;#REF!&amp;"")/#REF!,0)+Y47</f>
        <v>#NAME?</v>
      </c>
      <c r="Q47" s="105"/>
      <c r="R47" s="160" t="e">
        <f>ROUND([1]!HsGetValue(#REF!,"Scenario#"&amp;$R$10&amp;";Year#"&amp;$R$11&amp;";Period#"&amp;$R$12&amp;";View#"&amp;$R$13&amp;";Entity#"&amp;#REF!&amp;";Value#"&amp;#REF!&amp;";Account#"&amp;H47&amp;";ICP#"&amp;$I$10&amp;";Custom1#"&amp;$I$11&amp;";Custom2#"&amp;$I$12&amp;";Custom3#"&amp;$I$13&amp;";Custom4#"&amp;#REF!&amp;"")/#REF!,0)+Z47</f>
        <v>#VALUE!</v>
      </c>
      <c r="S47" s="72"/>
      <c r="T47" s="160" t="e">
        <f>ROUND([1]!HsGetValue(#REF!,"Scenario#"&amp;$T$10&amp;";Year#"&amp;$T$11&amp;";Period#"&amp;$T$12&amp;";View#"&amp;$T$13&amp;";Entity#"&amp;#REF!&amp;";Value#"&amp;#REF!&amp;";Account#"&amp;H47&amp;";ICP#"&amp;$I$10&amp;";Custom1#"&amp;$I$11&amp;";Custom2#"&amp;$I$12&amp;";Custom3#"&amp;$I$13&amp;";Custom4#"&amp;#REF!&amp;"")/#REF!,0)+AA47</f>
        <v>#VALUE!</v>
      </c>
      <c r="U47" s="106"/>
      <c r="V47" s="160" t="e">
        <f>ROUND([1]!HsGetValue(#REF!,"Scenario#"&amp;$V$10&amp;";Year#"&amp;$V$11&amp;";Period#"&amp;$V$12&amp;";View#"&amp;$V$13&amp;";Entity#"&amp;#REF!&amp;";Value#"&amp;#REF!&amp;";Account#"&amp;H47&amp;";ICP#"&amp;$I$10&amp;";Custom1#"&amp;$I$11&amp;";Custom2#"&amp;$I$12&amp;";Custom3#"&amp;$I$13&amp;";Custom4#"&amp;#REF!&amp;"")/#REF!,0)+AB47</f>
        <v>#VALUE!</v>
      </c>
      <c r="W47" s="106"/>
      <c r="Y47" s="327"/>
      <c r="Z47" s="327"/>
      <c r="AA47" s="327">
        <f>-3246+3073</f>
        <v>-173</v>
      </c>
      <c r="AB47" s="327">
        <f>-3197+3045</f>
        <v>-152</v>
      </c>
    </row>
    <row r="48" spans="3:28" ht="12.6" customHeight="1">
      <c r="C48" s="99" t="e">
        <f t="shared" ca="1" si="2"/>
        <v>#NAME?</v>
      </c>
      <c r="D48" s="99"/>
      <c r="E48" s="99"/>
      <c r="F48" s="99"/>
      <c r="H48" s="124" t="s">
        <v>185</v>
      </c>
      <c r="I48" s="50"/>
      <c r="J48" s="50"/>
      <c r="K48" s="50"/>
      <c r="L48" s="50"/>
      <c r="M48" s="406" t="s">
        <v>227</v>
      </c>
      <c r="N48" s="406"/>
      <c r="O48" s="396"/>
      <c r="P48" s="322" t="e">
        <f ca="1">ROUND([0]!HsGetValue(#REF!,"Scenario#"&amp;$P$10&amp;";Year#"&amp;$P$11&amp;";Period#"&amp;$P$12&amp;";View#"&amp;$P$13&amp;";Entity#"&amp;#REF!&amp;";Value#"&amp;#REF!&amp;";Account#"&amp;H48&amp;";ICP#"&amp;$I$10&amp;";Custom1#"&amp;$I$11&amp;";Custom2#"&amp;$I$12&amp;";Custom3#"&amp;$I$13&amp;";Custom4#"&amp;#REF!&amp;"")/#REF!,0)+Y48</f>
        <v>#NAME?</v>
      </c>
      <c r="Q48" s="332"/>
      <c r="R48" s="323" t="e">
        <f>ROUND([1]!HsGetValue(#REF!,"Scenario#"&amp;$R$10&amp;";Year#"&amp;$R$11&amp;";Period#"&amp;$R$12&amp;";View#"&amp;$R$13&amp;";Entity#"&amp;#REF!&amp;";Value#"&amp;#REF!&amp;";Account#"&amp;H48&amp;";ICP#"&amp;$I$10&amp;";Custom1#"&amp;$I$11&amp;";Custom2#"&amp;$I$12&amp;";Custom3#"&amp;$I$13&amp;";Custom4#"&amp;#REF!&amp;"")/#REF!,0)+Z48</f>
        <v>#VALUE!</v>
      </c>
      <c r="S48" s="323"/>
      <c r="T48" s="323" t="e">
        <f>ROUND([1]!HsGetValue(#REF!,"Scenario#"&amp;$T$10&amp;";Year#"&amp;$T$11&amp;";Period#"&amp;$T$12&amp;";View#"&amp;$T$13&amp;";Entity#"&amp;#REF!&amp;";Value#"&amp;#REF!&amp;";Account#"&amp;H48&amp;";ICP#"&amp;$I$10&amp;";Custom1#"&amp;$I$11&amp;";Custom2#"&amp;$I$12&amp;";Custom3#"&amp;$I$13&amp;";Custom4#"&amp;#REF!&amp;"")/#REF!,0)+AA48</f>
        <v>#VALUE!</v>
      </c>
      <c r="U48" s="106"/>
      <c r="V48" s="323" t="e">
        <f>ROUND([1]!HsGetValue(#REF!,"Scenario#"&amp;$V$10&amp;";Year#"&amp;$V$11&amp;";Period#"&amp;$V$12&amp;";View#"&amp;$V$13&amp;";Entity#"&amp;#REF!&amp;";Value#"&amp;#REF!&amp;";Account#"&amp;H48&amp;";ICP#"&amp;$I$10&amp;";Custom1#"&amp;$I$11&amp;";Custom2#"&amp;$I$12&amp;";Custom3#"&amp;$I$13&amp;";Custom4#"&amp;#REF!&amp;"")/#REF!,0)+AB48</f>
        <v>#VALUE!</v>
      </c>
      <c r="W48" s="106"/>
      <c r="Y48" s="327"/>
      <c r="Z48" s="327"/>
      <c r="AA48" s="327"/>
      <c r="AB48" s="327"/>
    </row>
    <row r="49" spans="3:28" ht="23.25" customHeight="1">
      <c r="C49" s="99" t="e">
        <f t="shared" ca="1" si="2"/>
        <v>#NAME?</v>
      </c>
      <c r="D49" s="99"/>
      <c r="E49" s="99"/>
      <c r="F49" s="99"/>
      <c r="H49" s="124">
        <v>224000</v>
      </c>
      <c r="I49" s="50"/>
      <c r="J49" s="50"/>
      <c r="K49" s="50"/>
      <c r="L49" s="50"/>
      <c r="M49" s="845" t="s">
        <v>332</v>
      </c>
      <c r="N49" s="845"/>
      <c r="O49" s="396"/>
      <c r="P49" s="322" t="e">
        <f ca="1">ROUND([0]!HsGetValue(#REF!,"Scenario#"&amp;$P$10&amp;";Year#"&amp;$P$11&amp;";Period#"&amp;$P$12&amp;";View#"&amp;$P$13&amp;";Entity#"&amp;#REF!&amp;";Value#"&amp;#REF!&amp;";Account#"&amp;H49&amp;";ICP#"&amp;$I$10&amp;";Custom1#"&amp;$I$11&amp;";Custom2#"&amp;$I$12&amp;";Custom3#"&amp;$I$13&amp;";Custom4#"&amp;#REF!&amp;"")/#REF!,0)+Y49</f>
        <v>#NAME?</v>
      </c>
      <c r="Q49" s="332"/>
      <c r="R49" s="323" t="e">
        <f>ROUND([1]!HsGetValue(#REF!,"Scenario#"&amp;$R$10&amp;";Year#"&amp;$R$11&amp;";Period#"&amp;$R$12&amp;";View#"&amp;$R$13&amp;";Entity#"&amp;#REF!&amp;";Value#"&amp;#REF!&amp;";Account#"&amp;H49&amp;";ICP#"&amp;$I$10&amp;";Custom1#"&amp;$I$11&amp;";Custom2#"&amp;$I$12&amp;";Custom3#"&amp;$I$13&amp;";Custom4#"&amp;#REF!&amp;"")/#REF!,0)+Z49</f>
        <v>#VALUE!</v>
      </c>
      <c r="S49" s="323"/>
      <c r="T49" s="323" t="e">
        <f>ROUND([1]!HsGetValue(#REF!,"Scenario#"&amp;$T$10&amp;";Year#"&amp;$T$11&amp;";Period#"&amp;$T$12&amp;";View#"&amp;$T$13&amp;";Entity#"&amp;#REF!&amp;";Value#"&amp;#REF!&amp;";Account#"&amp;H49&amp;";ICP#"&amp;$I$10&amp;";Custom1#"&amp;$I$11&amp;";Custom2#"&amp;$I$12&amp;";Custom3#"&amp;$I$13&amp;";Custom4#"&amp;#REF!&amp;"")/#REF!,0)+AA49</f>
        <v>#VALUE!</v>
      </c>
      <c r="U49" s="106"/>
      <c r="V49" s="323" t="e">
        <f>ROUND([1]!HsGetValue(#REF!,"Scenario#"&amp;$V$10&amp;";Year#"&amp;$V$11&amp;";Period#"&amp;$V$12&amp;";View#"&amp;$V$13&amp;";Entity#"&amp;#REF!&amp;";Value#"&amp;#REF!&amp;";Account#"&amp;H49&amp;";ICP#"&amp;$I$10&amp;";Custom1#"&amp;$I$11&amp;";Custom2#"&amp;$I$12&amp;";Custom3#"&amp;$I$13&amp;";Custom4#"&amp;#REF!&amp;"")/#REF!,0)+AB49</f>
        <v>#VALUE!</v>
      </c>
      <c r="W49" s="106"/>
      <c r="Y49" s="327"/>
      <c r="Z49" s="327">
        <v>-64</v>
      </c>
      <c r="AA49" s="327">
        <v>-51</v>
      </c>
      <c r="AB49" s="327">
        <v>-49</v>
      </c>
    </row>
    <row r="50" spans="3:28" ht="12.6" customHeight="1">
      <c r="C50" s="99" t="e">
        <f t="shared" ca="1" si="2"/>
        <v>#NAME?</v>
      </c>
      <c r="D50" s="99"/>
      <c r="E50" s="99"/>
      <c r="F50" s="99"/>
      <c r="H50" s="124">
        <v>224500</v>
      </c>
      <c r="M50" s="406" t="s">
        <v>228</v>
      </c>
      <c r="N50" s="406"/>
      <c r="O50" s="396"/>
      <c r="P50" s="322" t="e">
        <f ca="1">ROUND([0]!HsGetValue(#REF!,"Scenario#"&amp;$P$10&amp;";Year#"&amp;$P$11&amp;";Period#"&amp;$P$12&amp;";View#"&amp;$P$13&amp;";Entity#"&amp;#REF!&amp;";Value#"&amp;#REF!&amp;";Account#"&amp;H50&amp;";ICP#"&amp;$I$10&amp;";Custom1#"&amp;$I$11&amp;";Custom2#"&amp;$I$12&amp;";Custom3#"&amp;$I$13&amp;";Custom4#"&amp;#REF!&amp;"")/#REF!,0)+Y50</f>
        <v>#NAME?</v>
      </c>
      <c r="Q50" s="332"/>
      <c r="R50" s="323" t="e">
        <f>ROUND([1]!HsGetValue(#REF!,"Scenario#"&amp;$R$10&amp;";Year#"&amp;$R$11&amp;";Period#"&amp;$R$12&amp;";View#"&amp;$R$13&amp;";Entity#"&amp;#REF!&amp;";Value#"&amp;#REF!&amp;";Account#"&amp;H50&amp;";ICP#"&amp;$I$10&amp;";Custom1#"&amp;$I$11&amp;";Custom2#"&amp;$I$12&amp;";Custom3#"&amp;$I$13&amp;";Custom4#"&amp;#REF!&amp;"")/#REF!,0)+Z50</f>
        <v>#VALUE!</v>
      </c>
      <c r="S50" s="323"/>
      <c r="T50" s="323" t="e">
        <f>ROUND([1]!HsGetValue(#REF!,"Scenario#"&amp;$T$10&amp;";Year#"&amp;$T$11&amp;";Period#"&amp;$T$12&amp;";View#"&amp;$T$13&amp;";Entity#"&amp;#REF!&amp;";Value#"&amp;#REF!&amp;";Account#"&amp;H50&amp;";ICP#"&amp;$I$10&amp;";Custom1#"&amp;$I$11&amp;";Custom2#"&amp;$I$12&amp;";Custom3#"&amp;$I$13&amp;";Custom4#"&amp;#REF!&amp;"")/#REF!,0)+AA50</f>
        <v>#VALUE!</v>
      </c>
      <c r="U50" s="106"/>
      <c r="V50" s="323" t="e">
        <f>ROUND([1]!HsGetValue(#REF!,"Scenario#"&amp;$V$10&amp;";Year#"&amp;$V$11&amp;";Period#"&amp;$V$12&amp;";View#"&amp;$V$13&amp;";Entity#"&amp;#REF!&amp;";Value#"&amp;#REF!&amp;";Account#"&amp;H50&amp;";ICP#"&amp;$I$10&amp;";Custom1#"&amp;$I$11&amp;";Custom2#"&amp;$I$12&amp;";Custom3#"&amp;$I$13&amp;";Custom4#"&amp;#REF!&amp;"")/#REF!,0)+AB50</f>
        <v>#VALUE!</v>
      </c>
      <c r="W50" s="106"/>
      <c r="Y50" s="327"/>
      <c r="Z50" s="327"/>
      <c r="AA50" s="327"/>
      <c r="AB50" s="327"/>
    </row>
    <row r="51" spans="3:28" ht="12.6" customHeight="1">
      <c r="C51" s="99" t="e">
        <f t="shared" ca="1" si="2"/>
        <v>#NAME?</v>
      </c>
      <c r="D51" s="99"/>
      <c r="E51" s="99"/>
      <c r="F51" s="99"/>
      <c r="H51" s="124" t="s">
        <v>186</v>
      </c>
      <c r="M51" s="406" t="s">
        <v>229</v>
      </c>
      <c r="N51" s="406"/>
      <c r="O51" s="396"/>
      <c r="P51" s="322" t="e">
        <f ca="1">ROUND([0]!HsGetValue(#REF!,"Scenario#"&amp;$P$10&amp;";Year#"&amp;$P$11&amp;";Period#"&amp;$P$12&amp;";View#"&amp;$P$13&amp;";Entity#"&amp;#REF!&amp;";Value#"&amp;#REF!&amp;";Account#"&amp;H51&amp;";ICP#"&amp;$I$10&amp;";Custom1#"&amp;$I$11&amp;";Custom2#"&amp;$I$12&amp;";Custom3#"&amp;$I$13&amp;";Custom4#"&amp;#REF!&amp;"")/#REF!,0)+Y51</f>
        <v>#NAME?</v>
      </c>
      <c r="Q51" s="332"/>
      <c r="R51" s="323" t="e">
        <f>ROUND([1]!HsGetValue(#REF!,"Scenario#"&amp;$R$10&amp;";Year#"&amp;$R$11&amp;";Period#"&amp;$R$12&amp;";View#"&amp;$R$13&amp;";Entity#"&amp;#REF!&amp;";Value#"&amp;#REF!&amp;";Account#"&amp;H51&amp;";ICP#"&amp;$I$10&amp;";Custom1#"&amp;$I$11&amp;";Custom2#"&amp;$I$12&amp;";Custom3#"&amp;$I$13&amp;";Custom4#"&amp;#REF!&amp;"")/#REF!,0)+Z51</f>
        <v>#VALUE!</v>
      </c>
      <c r="S51" s="323"/>
      <c r="T51" s="323" t="e">
        <f>ROUND([1]!HsGetValue(#REF!,"Scenario#"&amp;$T$10&amp;";Year#"&amp;$T$11&amp;";Period#"&amp;$T$12&amp;";View#"&amp;$T$13&amp;";Entity#"&amp;#REF!&amp;";Value#"&amp;#REF!&amp;";Account#"&amp;H51&amp;";ICP#"&amp;$I$10&amp;";Custom1#"&amp;$I$11&amp;";Custom2#"&amp;$I$12&amp;";Custom3#"&amp;$I$13&amp;";Custom4#"&amp;#REF!&amp;"")/#REF!,0)+AA51</f>
        <v>#VALUE!</v>
      </c>
      <c r="U51" s="106"/>
      <c r="V51" s="323" t="e">
        <f>ROUND([1]!HsGetValue(#REF!,"Scenario#"&amp;$V$10&amp;";Year#"&amp;$V$11&amp;";Period#"&amp;$V$12&amp;";View#"&amp;$V$13&amp;";Entity#"&amp;#REF!&amp;";Value#"&amp;#REF!&amp;";Account#"&amp;H51&amp;";ICP#"&amp;$I$10&amp;";Custom1#"&amp;$I$11&amp;";Custom2#"&amp;$I$12&amp;";Custom3#"&amp;$I$13&amp;";Custom4#"&amp;#REF!&amp;"")/#REF!,0)+AB51</f>
        <v>#VALUE!</v>
      </c>
      <c r="W51" s="106"/>
      <c r="Y51" s="327"/>
      <c r="Z51" s="327"/>
      <c r="AA51" s="327"/>
      <c r="AB51" s="327"/>
    </row>
    <row r="52" spans="3:28" ht="12.6" customHeight="1">
      <c r="C52" s="99" t="e">
        <f t="shared" ca="1" si="2"/>
        <v>#NAME?</v>
      </c>
      <c r="D52" s="99"/>
      <c r="E52" s="99"/>
      <c r="F52" s="99"/>
      <c r="H52" s="124" t="s">
        <v>187</v>
      </c>
      <c r="M52" s="406" t="s">
        <v>230</v>
      </c>
      <c r="N52" s="406"/>
      <c r="O52" s="396"/>
      <c r="P52" s="320" t="e">
        <f ca="1">ROUND([0]!HsGetValue(#REF!,"Scenario#"&amp;$P$10&amp;";Year#"&amp;$P$11&amp;";Period#"&amp;$P$12&amp;";View#"&amp;$P$13&amp;";Entity#"&amp;#REF!&amp;";Value#"&amp;#REF!&amp;";Account#"&amp;H52&amp;";ICP#"&amp;$I$10&amp;";Custom1#"&amp;$I$11&amp;";Custom2#"&amp;$I$12&amp;";Custom3#"&amp;$I$13&amp;";Custom4#"&amp;#REF!&amp;"")/#REF!,0)+Y52</f>
        <v>#NAME?</v>
      </c>
      <c r="Q52" s="332"/>
      <c r="R52" s="323" t="e">
        <f>ROUND([1]!HsGetValue(#REF!,"Scenario#"&amp;$R$10&amp;";Year#"&amp;$R$11&amp;";Period#"&amp;$R$12&amp;";View#"&amp;$R$13&amp;";Entity#"&amp;#REF!&amp;";Value#"&amp;#REF!&amp;";Account#"&amp;H52&amp;";ICP#"&amp;$I$10&amp;";Custom1#"&amp;$I$11&amp;";Custom2#"&amp;$I$12&amp;";Custom3#"&amp;$I$13&amp;";Custom4#"&amp;#REF!&amp;"")/#REF!,0)+Z52</f>
        <v>#VALUE!</v>
      </c>
      <c r="S52" s="323"/>
      <c r="T52" s="323" t="e">
        <f>ROUND([1]!HsGetValue(#REF!,"Scenario#"&amp;$T$10&amp;";Year#"&amp;$T$11&amp;";Period#"&amp;$T$12&amp;";View#"&amp;$T$13&amp;";Entity#"&amp;#REF!&amp;";Value#"&amp;#REF!&amp;";Account#"&amp;H52&amp;";ICP#"&amp;$I$10&amp;";Custom1#"&amp;$I$11&amp;";Custom2#"&amp;$I$12&amp;";Custom3#"&amp;$I$13&amp;";Custom4#"&amp;#REF!&amp;"")/#REF!,0)+AA52</f>
        <v>#VALUE!</v>
      </c>
      <c r="U52" s="106"/>
      <c r="V52" s="323" t="e">
        <f>ROUND([1]!HsGetValue(#REF!,"Scenario#"&amp;$V$10&amp;";Year#"&amp;$V$11&amp;";Period#"&amp;$V$12&amp;";View#"&amp;$V$13&amp;";Entity#"&amp;#REF!&amp;";Value#"&amp;#REF!&amp;";Account#"&amp;H52&amp;";ICP#"&amp;$I$10&amp;";Custom1#"&amp;$I$11&amp;";Custom2#"&amp;$I$12&amp;";Custom3#"&amp;$I$13&amp;";Custom4#"&amp;#REF!&amp;"")/#REF!,0)+AB52</f>
        <v>#VALUE!</v>
      </c>
      <c r="W52" s="106"/>
      <c r="Y52" s="329">
        <v>1</v>
      </c>
      <c r="Z52" s="329">
        <f>1+64</f>
        <v>65</v>
      </c>
      <c r="AA52" s="329">
        <f>173+51</f>
        <v>224</v>
      </c>
      <c r="AB52" s="329">
        <f>152+49+1</f>
        <v>202</v>
      </c>
    </row>
    <row r="53" spans="3:28" ht="12.6" customHeight="1">
      <c r="C53" s="99" t="e">
        <f t="shared" ca="1" si="2"/>
        <v>#NAME?</v>
      </c>
      <c r="D53" s="99"/>
      <c r="E53" s="99"/>
      <c r="F53" s="99"/>
      <c r="H53" s="125" t="s">
        <v>188</v>
      </c>
      <c r="M53" s="109" t="s">
        <v>231</v>
      </c>
      <c r="N53" s="109"/>
      <c r="O53" s="399"/>
      <c r="P53" s="320" t="e">
        <f ca="1">ROUND([0]!HsGetValue(#REF!,"Scenario#"&amp;$P$10&amp;";Year#"&amp;$P$11&amp;";Period#"&amp;$P$12&amp;";View#"&amp;$P$13&amp;";Entity#"&amp;#REF!&amp;";Value#"&amp;#REF!&amp;";Account#"&amp;H53&amp;";ICP#"&amp;$I$10&amp;";Custom1#"&amp;$I$11&amp;";Custom2#"&amp;$I$12&amp;";Custom3#"&amp;$I$13&amp;";Custom4#"&amp;#REF!&amp;"")/#REF!,0)+Y53</f>
        <v>#NAME?</v>
      </c>
      <c r="Q53" s="339"/>
      <c r="R53" s="337" t="e">
        <f>ROUND([1]!HsGetValue(#REF!,"Scenario#"&amp;$R$10&amp;";Year#"&amp;$R$11&amp;";Period#"&amp;$R$12&amp;";View#"&amp;$R$13&amp;";Entity#"&amp;#REF!&amp;";Value#"&amp;#REF!&amp;";Account#"&amp;H53&amp;";ICP#"&amp;$I$10&amp;";Custom1#"&amp;$I$11&amp;";Custom2#"&amp;$I$12&amp;";Custom3#"&amp;$I$13&amp;";Custom4#"&amp;#REF!&amp;"")/#REF!,0)+Z53</f>
        <v>#VALUE!</v>
      </c>
      <c r="S53" s="337"/>
      <c r="T53" s="337" t="e">
        <f>ROUND([1]!HsGetValue(#REF!,"Scenario#"&amp;$T$10&amp;";Year#"&amp;$T$11&amp;";Period#"&amp;$T$12&amp;";View#"&amp;$T$13&amp;";Entity#"&amp;#REF!&amp;";Value#"&amp;#REF!&amp;";Account#"&amp;H53&amp;";ICP#"&amp;$I$10&amp;";Custom1#"&amp;$I$11&amp;";Custom2#"&amp;$I$12&amp;";Custom3#"&amp;$I$13&amp;";Custom4#"&amp;#REF!&amp;"")/#REF!,0)+AA53</f>
        <v>#VALUE!</v>
      </c>
      <c r="U53" s="110"/>
      <c r="V53" s="337" t="e">
        <f>ROUND([1]!HsGetValue(#REF!,"Scenario#"&amp;$V$10&amp;";Year#"&amp;$V$11&amp;";Period#"&amp;$V$12&amp;";View#"&amp;$V$13&amp;";Entity#"&amp;#REF!&amp;";Value#"&amp;#REF!&amp;";Account#"&amp;H53&amp;";ICP#"&amp;$I$10&amp;";Custom1#"&amp;$I$11&amp;";Custom2#"&amp;$I$12&amp;";Custom3#"&amp;$I$13&amp;";Custom4#"&amp;#REF!&amp;"")/#REF!,0)+AB53</f>
        <v>#VALUE!</v>
      </c>
      <c r="W53" s="110"/>
      <c r="Y53" s="329"/>
      <c r="Z53" s="329"/>
      <c r="AA53" s="329"/>
      <c r="AB53" s="329">
        <v>-1</v>
      </c>
    </row>
    <row r="54" spans="3:28" ht="12.6" customHeight="1">
      <c r="C54" s="99"/>
      <c r="D54" s="99"/>
      <c r="E54" s="99"/>
      <c r="F54" s="99"/>
      <c r="H54" s="124"/>
      <c r="M54" s="97"/>
      <c r="N54" s="97"/>
      <c r="O54" s="396"/>
      <c r="P54" s="322"/>
      <c r="Q54" s="332"/>
      <c r="R54" s="323"/>
      <c r="S54" s="323"/>
      <c r="T54" s="323"/>
      <c r="U54" s="106"/>
      <c r="V54" s="323"/>
      <c r="W54" s="106"/>
      <c r="Y54" s="327"/>
      <c r="Z54" s="327"/>
      <c r="AA54" s="327"/>
      <c r="AB54" s="327"/>
    </row>
    <row r="55" spans="3:28" ht="12.6" customHeight="1">
      <c r="C55" s="99" t="e">
        <f t="shared" ref="C55:C63" ca="1" si="3">IF(SUMSQ(P55:V55)&gt;0,"","H")</f>
        <v>#NAME?</v>
      </c>
      <c r="D55" s="99"/>
      <c r="E55" s="99"/>
      <c r="F55" s="99"/>
      <c r="H55" s="124" t="s">
        <v>189</v>
      </c>
      <c r="M55" s="406" t="s">
        <v>227</v>
      </c>
      <c r="N55" s="406"/>
      <c r="O55" s="396"/>
      <c r="P55" s="322" t="e">
        <f ca="1">ROUND([0]!HsGetValue(#REF!,"Scenario#"&amp;$P$10&amp;";Year#"&amp;$P$11&amp;";Period#"&amp;$P$12&amp;";View#"&amp;$P$13&amp;";Entity#"&amp;#REF!&amp;";Value#"&amp;#REF!&amp;";Account#"&amp;H55&amp;";ICP#"&amp;$I$10&amp;";Custom1#"&amp;$I$11&amp;";Custom2#"&amp;$I$12&amp;";Custom3#"&amp;$I$13&amp;";Custom4#"&amp;#REF!&amp;"")/#REF!,0)+Y55</f>
        <v>#NAME?</v>
      </c>
      <c r="Q55" s="332"/>
      <c r="R55" s="323" t="e">
        <f>ROUND([1]!HsGetValue(#REF!,"Scenario#"&amp;$R$10&amp;";Year#"&amp;$R$11&amp;";Period#"&amp;$R$12&amp;";View#"&amp;$R$13&amp;";Entity#"&amp;#REF!&amp;";Value#"&amp;#REF!&amp;";Account#"&amp;H55&amp;";ICP#"&amp;$I$10&amp;";Custom1#"&amp;$I$11&amp;";Custom2#"&amp;$I$12&amp;";Custom3#"&amp;$I$13&amp;";Custom4#"&amp;#REF!&amp;"")/#REF!,0)+Z55</f>
        <v>#VALUE!</v>
      </c>
      <c r="S55" s="323"/>
      <c r="T55" s="323" t="e">
        <f>ROUND([1]!HsGetValue(#REF!,"Scenario#"&amp;$T$10&amp;";Year#"&amp;$T$11&amp;";Period#"&amp;$T$12&amp;";View#"&amp;$T$13&amp;";Entity#"&amp;#REF!&amp;";Value#"&amp;#REF!&amp;";Account#"&amp;H55&amp;";ICP#"&amp;$I$10&amp;";Custom1#"&amp;$I$11&amp;";Custom2#"&amp;$I$12&amp;";Custom3#"&amp;$I$13&amp;";Custom4#"&amp;#REF!&amp;"")/#REF!,0)+AA55</f>
        <v>#VALUE!</v>
      </c>
      <c r="U55" s="106"/>
      <c r="V55" s="323" t="e">
        <f>ROUND([1]!HsGetValue(#REF!,"Scenario#"&amp;$V$10&amp;";Year#"&amp;$V$11&amp;";Period#"&amp;$V$12&amp;";View#"&amp;$V$13&amp;";Entity#"&amp;#REF!&amp;";Value#"&amp;#REF!&amp;";Account#"&amp;H55&amp;";ICP#"&amp;$I$10&amp;";Custom1#"&amp;$I$11&amp;";Custom2#"&amp;$I$12&amp;";Custom3#"&amp;$I$13&amp;";Custom4#"&amp;#REF!&amp;"")/#REF!,0)+AB55</f>
        <v>#VALUE!</v>
      </c>
      <c r="W55" s="106"/>
      <c r="Y55" s="327"/>
      <c r="Z55" s="327"/>
      <c r="AA55" s="327"/>
      <c r="AB55" s="327"/>
    </row>
    <row r="56" spans="3:28" ht="12.6" customHeight="1">
      <c r="C56" s="99" t="e">
        <f t="shared" ca="1" si="3"/>
        <v>#NAME?</v>
      </c>
      <c r="D56" s="99"/>
      <c r="E56" s="99"/>
      <c r="F56" s="99"/>
      <c r="H56" s="124">
        <v>259000</v>
      </c>
      <c r="M56" s="845" t="s">
        <v>332</v>
      </c>
      <c r="N56" s="845"/>
      <c r="O56" s="396"/>
      <c r="P56" s="322" t="e">
        <f ca="1">ROUND([0]!HsGetValue(#REF!,"Scenario#"&amp;$P$10&amp;";Year#"&amp;$P$11&amp;";Period#"&amp;$P$12&amp;";View#"&amp;$P$13&amp;";Entity#"&amp;#REF!&amp;";Value#"&amp;#REF!&amp;";Account#"&amp;H56&amp;";ICP#"&amp;$I$10&amp;";Custom1#"&amp;$I$11&amp;";Custom2#"&amp;$I$12&amp;";Custom3#"&amp;$I$13&amp;";Custom4#"&amp;#REF!&amp;"")/#REF!,0)+Y56</f>
        <v>#NAME?</v>
      </c>
      <c r="Q56" s="332"/>
      <c r="R56" s="323" t="e">
        <f>ROUND([1]!HsGetValue(#REF!,"Scenario#"&amp;$R$10&amp;";Year#"&amp;$R$11&amp;";Period#"&amp;$R$12&amp;";View#"&amp;$R$13&amp;";Entity#"&amp;#REF!&amp;";Value#"&amp;#REF!&amp;";Account#"&amp;H56&amp;";ICP#"&amp;$I$10&amp;";Custom1#"&amp;$I$11&amp;";Custom2#"&amp;$I$12&amp;";Custom3#"&amp;$I$13&amp;";Custom4#"&amp;#REF!&amp;"")/#REF!,0)+Z56</f>
        <v>#VALUE!</v>
      </c>
      <c r="S56" s="323"/>
      <c r="T56" s="323" t="e">
        <f>ROUND([1]!HsGetValue(#REF!,"Scenario#"&amp;$T$10&amp;";Year#"&amp;$T$11&amp;";Period#"&amp;$T$12&amp;";View#"&amp;$T$13&amp;";Entity#"&amp;#REF!&amp;";Value#"&amp;#REF!&amp;";Account#"&amp;H56&amp;";ICP#"&amp;$I$10&amp;";Custom1#"&amp;$I$11&amp;";Custom2#"&amp;$I$12&amp;";Custom3#"&amp;$I$13&amp;";Custom4#"&amp;#REF!&amp;"")/#REF!,0)+AA56</f>
        <v>#VALUE!</v>
      </c>
      <c r="U56" s="106"/>
      <c r="V56" s="323" t="e">
        <f>ROUND([1]!HsGetValue(#REF!,"Scenario#"&amp;$V$10&amp;";Year#"&amp;$V$11&amp;";Period#"&amp;$V$12&amp;";View#"&amp;$V$13&amp;";Entity#"&amp;#REF!&amp;";Value#"&amp;#REF!&amp;";Account#"&amp;H56&amp;";ICP#"&amp;$I$10&amp;";Custom1#"&amp;$I$11&amp;";Custom2#"&amp;$I$12&amp;";Custom3#"&amp;$I$13&amp;";Custom4#"&amp;#REF!&amp;"")/#REF!,0)+AB56</f>
        <v>#VALUE!</v>
      </c>
      <c r="W56" s="106"/>
      <c r="Y56" s="327"/>
      <c r="Z56" s="327"/>
      <c r="AA56" s="327"/>
      <c r="AB56" s="327"/>
    </row>
    <row r="57" spans="3:28" ht="12.6" customHeight="1">
      <c r="C57" s="99" t="e">
        <f t="shared" ca="1" si="3"/>
        <v>#NAME?</v>
      </c>
      <c r="D57" s="99"/>
      <c r="E57" s="99"/>
      <c r="F57" s="99"/>
      <c r="H57" s="124">
        <v>259500</v>
      </c>
      <c r="M57" s="406" t="s">
        <v>228</v>
      </c>
      <c r="N57" s="406"/>
      <c r="O57" s="396"/>
      <c r="P57" s="322" t="e">
        <f ca="1">ROUND([0]!HsGetValue(#REF!,"Scenario#"&amp;$P$10&amp;";Year#"&amp;$P$11&amp;";Period#"&amp;$P$12&amp;";View#"&amp;$P$13&amp;";Entity#"&amp;#REF!&amp;";Value#"&amp;#REF!&amp;";Account#"&amp;H57&amp;";ICP#"&amp;$I$10&amp;";Custom1#"&amp;$I$11&amp;";Custom2#"&amp;$I$12&amp;";Custom3#"&amp;$I$13&amp;";Custom4#"&amp;#REF!&amp;"")/#REF!,0)+Y57</f>
        <v>#NAME?</v>
      </c>
      <c r="Q57" s="332"/>
      <c r="R57" s="323" t="e">
        <f>ROUND([1]!HsGetValue(#REF!,"Scenario#"&amp;$R$10&amp;";Year#"&amp;$R$11&amp;";Period#"&amp;$R$12&amp;";View#"&amp;$R$13&amp;";Entity#"&amp;#REF!&amp;";Value#"&amp;#REF!&amp;";Account#"&amp;H57&amp;";ICP#"&amp;$I$10&amp;";Custom1#"&amp;$I$11&amp;";Custom2#"&amp;$I$12&amp;";Custom3#"&amp;$I$13&amp;";Custom4#"&amp;#REF!&amp;"")/#REF!,0)+Z57</f>
        <v>#VALUE!</v>
      </c>
      <c r="S57" s="323"/>
      <c r="T57" s="323" t="e">
        <f>ROUND([1]!HsGetValue(#REF!,"Scenario#"&amp;$T$10&amp;";Year#"&amp;$T$11&amp;";Period#"&amp;$T$12&amp;";View#"&amp;$T$13&amp;";Entity#"&amp;#REF!&amp;";Value#"&amp;#REF!&amp;";Account#"&amp;H57&amp;";ICP#"&amp;$I$10&amp;";Custom1#"&amp;$I$11&amp;";Custom2#"&amp;$I$12&amp;";Custom3#"&amp;$I$13&amp;";Custom4#"&amp;#REF!&amp;"")/#REF!,0)+AA57</f>
        <v>#VALUE!</v>
      </c>
      <c r="U57" s="106"/>
      <c r="V57" s="323" t="e">
        <f>ROUND([1]!HsGetValue(#REF!,"Scenario#"&amp;$V$10&amp;";Year#"&amp;$V$11&amp;";Period#"&amp;$V$12&amp;";View#"&amp;$V$13&amp;";Entity#"&amp;#REF!&amp;";Value#"&amp;#REF!&amp;";Account#"&amp;H57&amp;";ICP#"&amp;$I$10&amp;";Custom1#"&amp;$I$11&amp;";Custom2#"&amp;$I$12&amp;";Custom3#"&amp;$I$13&amp;";Custom4#"&amp;#REF!&amp;"")/#REF!,0)+AB57</f>
        <v>#VALUE!</v>
      </c>
      <c r="W57" s="106"/>
      <c r="Y57" s="327"/>
      <c r="Z57" s="327"/>
      <c r="AA57" s="327"/>
      <c r="AB57" s="327"/>
    </row>
    <row r="58" spans="3:28" ht="12.6" customHeight="1">
      <c r="C58" s="99" t="e">
        <f t="shared" ca="1" si="3"/>
        <v>#NAME?</v>
      </c>
      <c r="D58" s="99"/>
      <c r="E58" s="99"/>
      <c r="F58" s="99"/>
      <c r="H58" s="124" t="s">
        <v>190</v>
      </c>
      <c r="M58" s="406" t="str">
        <f>[1]!HsDescription(#REF!,"Account#"&amp;$H58&amp;"")</f>
        <v>#NEED_REFRESH</v>
      </c>
      <c r="N58" s="406"/>
      <c r="O58" s="396"/>
      <c r="P58" s="322" t="e">
        <f ca="1">ROUND([0]!HsGetValue(#REF!,"Scenario#"&amp;$P$10&amp;";Year#"&amp;$P$11&amp;";Period#"&amp;$P$12&amp;";View#"&amp;$P$13&amp;";Entity#"&amp;#REF!&amp;";Value#"&amp;#REF!&amp;";Account#"&amp;H58&amp;";ICP#"&amp;$I$10&amp;";Custom1#"&amp;$I$11&amp;";Custom2#"&amp;$I$12&amp;";Custom3#"&amp;$I$13&amp;";Custom4#"&amp;#REF!&amp;"")/#REF!,0)+Y58</f>
        <v>#NAME?</v>
      </c>
      <c r="Q58" s="332"/>
      <c r="R58" s="323" t="e">
        <f>ROUND([1]!HsGetValue(#REF!,"Scenario#"&amp;$R$10&amp;";Year#"&amp;$R$11&amp;";Period#"&amp;$R$12&amp;";View#"&amp;$R$13&amp;";Entity#"&amp;#REF!&amp;";Value#"&amp;#REF!&amp;";Account#"&amp;H58&amp;";ICP#"&amp;$I$10&amp;";Custom1#"&amp;$I$11&amp;";Custom2#"&amp;$I$12&amp;";Custom3#"&amp;$I$13&amp;";Custom4#"&amp;#REF!&amp;"")/#REF!,0)+Z58</f>
        <v>#VALUE!</v>
      </c>
      <c r="S58" s="323"/>
      <c r="T58" s="323" t="e">
        <f>ROUND([1]!HsGetValue(#REF!,"Scenario#"&amp;$T$10&amp;";Year#"&amp;$T$11&amp;";Period#"&amp;$T$12&amp;";View#"&amp;$T$13&amp;";Entity#"&amp;#REF!&amp;";Value#"&amp;#REF!&amp;";Account#"&amp;H58&amp;";ICP#"&amp;$I$10&amp;";Custom1#"&amp;$I$11&amp;";Custom2#"&amp;$I$12&amp;";Custom3#"&amp;$I$13&amp;";Custom4#"&amp;#REF!&amp;"")/#REF!,0)+AA58</f>
        <v>#VALUE!</v>
      </c>
      <c r="U58" s="106"/>
      <c r="V58" s="323" t="e">
        <f>ROUND([1]!HsGetValue(#REF!,"Scenario#"&amp;$V$10&amp;";Year#"&amp;$V$11&amp;";Period#"&amp;$V$12&amp;";View#"&amp;$V$13&amp;";Entity#"&amp;#REF!&amp;";Value#"&amp;#REF!&amp;";Account#"&amp;H58&amp;";ICP#"&amp;$I$10&amp;";Custom1#"&amp;$I$11&amp;";Custom2#"&amp;$I$12&amp;";Custom3#"&amp;$I$13&amp;";Custom4#"&amp;#REF!&amp;"")/#REF!,0)+AB58</f>
        <v>#VALUE!</v>
      </c>
      <c r="W58" s="106"/>
      <c r="Y58" s="327"/>
      <c r="Z58" s="327"/>
      <c r="AA58" s="327"/>
      <c r="AB58" s="327"/>
    </row>
    <row r="59" spans="3:28" ht="12.6" customHeight="1">
      <c r="C59" s="99" t="e">
        <f t="shared" ca="1" si="3"/>
        <v>#NAME?</v>
      </c>
      <c r="D59" s="99"/>
      <c r="E59" s="99"/>
      <c r="F59" s="99"/>
      <c r="H59" s="124" t="s">
        <v>191</v>
      </c>
      <c r="M59" s="406" t="str">
        <f>[1]!HsDescription(#REF!,"Account#"&amp;$H59&amp;"")</f>
        <v>#NEED_REFRESH</v>
      </c>
      <c r="N59" s="406"/>
      <c r="O59" s="396"/>
      <c r="P59" s="322" t="e">
        <f ca="1">ROUND([0]!HsGetValue(#REF!,"Scenario#"&amp;$P$10&amp;";Year#"&amp;$P$11&amp;";Period#"&amp;$P$12&amp;";View#"&amp;$P$13&amp;";Entity#"&amp;#REF!&amp;";Value#"&amp;#REF!&amp;";Account#"&amp;H59&amp;";ICP#"&amp;$I$10&amp;";Custom1#"&amp;$I$11&amp;";Custom2#"&amp;$I$12&amp;";Custom3#"&amp;$I$13&amp;";Custom4#"&amp;#REF!&amp;"")/#REF!,0)+Y59</f>
        <v>#NAME?</v>
      </c>
      <c r="Q59" s="332"/>
      <c r="R59" s="323" t="e">
        <f>ROUND([1]!HsGetValue(#REF!,"Scenario#"&amp;$R$10&amp;";Year#"&amp;$R$11&amp;";Period#"&amp;$R$12&amp;";View#"&amp;$R$13&amp;";Entity#"&amp;#REF!&amp;";Value#"&amp;#REF!&amp;";Account#"&amp;H59&amp;";ICP#"&amp;$I$10&amp;";Custom1#"&amp;$I$11&amp;";Custom2#"&amp;$I$12&amp;";Custom3#"&amp;$I$13&amp;";Custom4#"&amp;#REF!&amp;"")/#REF!,0)+Z59</f>
        <v>#VALUE!</v>
      </c>
      <c r="S59" s="323"/>
      <c r="T59" s="323" t="e">
        <f>ROUND([1]!HsGetValue(#REF!,"Scenario#"&amp;$T$10&amp;";Year#"&amp;$T$11&amp;";Period#"&amp;$T$12&amp;";View#"&amp;$T$13&amp;";Entity#"&amp;#REF!&amp;";Value#"&amp;#REF!&amp;";Account#"&amp;H59&amp;";ICP#"&amp;$I$10&amp;";Custom1#"&amp;$I$11&amp;";Custom2#"&amp;$I$12&amp;";Custom3#"&amp;$I$13&amp;";Custom4#"&amp;#REF!&amp;"")/#REF!,0)+AA59</f>
        <v>#VALUE!</v>
      </c>
      <c r="U59" s="106"/>
      <c r="V59" s="323" t="e">
        <f>ROUND([1]!HsGetValue(#REF!,"Scenario#"&amp;$V$10&amp;";Year#"&amp;$V$11&amp;";Period#"&amp;$V$12&amp;";View#"&amp;$V$13&amp;";Entity#"&amp;#REF!&amp;";Value#"&amp;#REF!&amp;";Account#"&amp;H59&amp;";ICP#"&amp;$I$10&amp;";Custom1#"&amp;$I$11&amp;";Custom2#"&amp;$I$12&amp;";Custom3#"&amp;$I$13&amp;";Custom4#"&amp;#REF!&amp;"")/#REF!,0)+AB59</f>
        <v>#VALUE!</v>
      </c>
      <c r="W59" s="106"/>
      <c r="Y59" s="327"/>
      <c r="Z59" s="327"/>
      <c r="AA59" s="327"/>
      <c r="AB59" s="327"/>
    </row>
    <row r="60" spans="3:28" ht="12.6" customHeight="1">
      <c r="C60" s="99" t="e">
        <f t="shared" ca="1" si="3"/>
        <v>#NAME?</v>
      </c>
      <c r="D60" s="99"/>
      <c r="E60" s="99"/>
      <c r="F60" s="99"/>
      <c r="H60" s="124" t="s">
        <v>192</v>
      </c>
      <c r="M60" s="406" t="s">
        <v>229</v>
      </c>
      <c r="N60" s="406"/>
      <c r="O60" s="396"/>
      <c r="P60" s="322" t="e">
        <f ca="1">ROUND([0]!HsGetValue(#REF!,"Scenario#"&amp;$P$10&amp;";Year#"&amp;$P$11&amp;";Period#"&amp;$P$12&amp;";View#"&amp;$P$13&amp;";Entity#"&amp;#REF!&amp;";Value#"&amp;#REF!&amp;";Account#"&amp;H60&amp;";ICP#"&amp;$I$10&amp;";Custom1#"&amp;$I$11&amp;";Custom2#"&amp;$I$12&amp;";Custom3#"&amp;$I$13&amp;";Custom4#"&amp;#REF!&amp;"")/#REF!,0)+Y60</f>
        <v>#NAME?</v>
      </c>
      <c r="Q60" s="332"/>
      <c r="R60" s="323" t="e">
        <f>ROUND([1]!HsGetValue(#REF!,"Scenario#"&amp;$R$10&amp;";Year#"&amp;$R$11&amp;";Period#"&amp;$R$12&amp;";View#"&amp;$R$13&amp;";Entity#"&amp;#REF!&amp;";Value#"&amp;#REF!&amp;";Account#"&amp;H60&amp;";ICP#"&amp;$I$10&amp;";Custom1#"&amp;$I$11&amp;";Custom2#"&amp;$I$12&amp;";Custom3#"&amp;$I$13&amp;";Custom4#"&amp;#REF!&amp;"")/#REF!,0)+Z60</f>
        <v>#VALUE!</v>
      </c>
      <c r="S60" s="323"/>
      <c r="T60" s="323" t="e">
        <f>ROUND([1]!HsGetValue(#REF!,"Scenario#"&amp;$T$10&amp;";Year#"&amp;$T$11&amp;";Period#"&amp;$T$12&amp;";View#"&amp;$T$13&amp;";Entity#"&amp;#REF!&amp;";Value#"&amp;#REF!&amp;";Account#"&amp;H60&amp;";ICP#"&amp;$I$10&amp;";Custom1#"&amp;$I$11&amp;";Custom2#"&amp;$I$12&amp;";Custom3#"&amp;$I$13&amp;";Custom4#"&amp;#REF!&amp;"")/#REF!,0)+AA60</f>
        <v>#VALUE!</v>
      </c>
      <c r="U60" s="106"/>
      <c r="V60" s="323" t="e">
        <f>ROUND([1]!HsGetValue(#REF!,"Scenario#"&amp;$V$10&amp;";Year#"&amp;$V$11&amp;";Period#"&amp;$V$12&amp;";View#"&amp;$V$13&amp;";Entity#"&amp;#REF!&amp;";Value#"&amp;#REF!&amp;";Account#"&amp;H60&amp;";ICP#"&amp;$I$10&amp;";Custom1#"&amp;$I$11&amp;";Custom2#"&amp;$I$12&amp;";Custom3#"&amp;$I$13&amp;";Custom4#"&amp;#REF!&amp;"")/#REF!,0)+AB60</f>
        <v>#VALUE!</v>
      </c>
      <c r="W60" s="106"/>
      <c r="Y60" s="327"/>
      <c r="Z60" s="327"/>
      <c r="AA60" s="327"/>
      <c r="AB60" s="327"/>
    </row>
    <row r="61" spans="3:28" ht="12.6" customHeight="1">
      <c r="C61" s="99" t="e">
        <f t="shared" ca="1" si="3"/>
        <v>#NAME?</v>
      </c>
      <c r="D61" s="99"/>
      <c r="E61" s="99"/>
      <c r="F61" s="99"/>
      <c r="H61" s="124" t="s">
        <v>193</v>
      </c>
      <c r="M61" s="406" t="s">
        <v>230</v>
      </c>
      <c r="N61" s="406"/>
      <c r="O61" s="396"/>
      <c r="P61" s="320" t="e">
        <f ca="1">ROUND([0]!HsGetValue(#REF!,"Scenario#"&amp;$P$10&amp;";Year#"&amp;$P$11&amp;";Period#"&amp;$P$12&amp;";View#"&amp;$P$13&amp;";Entity#"&amp;#REF!&amp;";Value#"&amp;#REF!&amp;";Account#"&amp;H61&amp;";ICP#"&amp;$I$10&amp;";Custom1#"&amp;$I$11&amp;";Custom2#"&amp;$I$12&amp;";Custom3#"&amp;$I$13&amp;";Custom4#"&amp;#REF!&amp;"")/#REF!,0)+Y61</f>
        <v>#NAME?</v>
      </c>
      <c r="Q61" s="332"/>
      <c r="R61" s="323" t="e">
        <f>ROUND([1]!HsGetValue(#REF!,"Scenario#"&amp;$R$10&amp;";Year#"&amp;$R$11&amp;";Period#"&amp;$R$12&amp;";View#"&amp;$R$13&amp;";Entity#"&amp;#REF!&amp;";Value#"&amp;#REF!&amp;";Account#"&amp;H61&amp;";ICP#"&amp;$I$10&amp;";Custom1#"&amp;$I$11&amp;";Custom2#"&amp;$I$12&amp;";Custom3#"&amp;$I$13&amp;";Custom4#"&amp;#REF!&amp;"")/#REF!,0)+Z61</f>
        <v>#VALUE!</v>
      </c>
      <c r="S61" s="323"/>
      <c r="T61" s="323" t="e">
        <f>ROUND([1]!HsGetValue(#REF!,"Scenario#"&amp;$T$10&amp;";Year#"&amp;$T$11&amp;";Period#"&amp;$T$12&amp;";View#"&amp;$T$13&amp;";Entity#"&amp;#REF!&amp;";Value#"&amp;#REF!&amp;";Account#"&amp;H61&amp;";ICP#"&amp;$I$10&amp;";Custom1#"&amp;$I$11&amp;";Custom2#"&amp;$I$12&amp;";Custom3#"&amp;$I$13&amp;";Custom4#"&amp;#REF!&amp;"")/#REF!,0)+AA61</f>
        <v>#VALUE!</v>
      </c>
      <c r="U61" s="106"/>
      <c r="V61" s="323" t="e">
        <f>ROUND([1]!HsGetValue(#REF!,"Scenario#"&amp;$V$10&amp;";Year#"&amp;$V$11&amp;";Period#"&amp;$V$12&amp;";View#"&amp;$V$13&amp;";Entity#"&amp;#REF!&amp;";Value#"&amp;#REF!&amp;";Account#"&amp;H61&amp;";ICP#"&amp;$I$10&amp;";Custom1#"&amp;$I$11&amp;";Custom2#"&amp;$I$12&amp;";Custom3#"&amp;$I$13&amp;";Custom4#"&amp;#REF!&amp;"")/#REF!,0)+AB61</f>
        <v>#VALUE!</v>
      </c>
      <c r="W61" s="106"/>
      <c r="Y61" s="329"/>
      <c r="Z61" s="329">
        <v>1</v>
      </c>
      <c r="AA61" s="329"/>
      <c r="AB61" s="329"/>
    </row>
    <row r="62" spans="3:28" ht="12.6" customHeight="1">
      <c r="C62" s="99" t="e">
        <f t="shared" ca="1" si="3"/>
        <v>#NAME?</v>
      </c>
      <c r="D62" s="99"/>
      <c r="E62" s="99"/>
      <c r="F62" s="99"/>
      <c r="H62" s="125" t="s">
        <v>194</v>
      </c>
      <c r="M62" s="109" t="s">
        <v>232</v>
      </c>
      <c r="N62" s="109"/>
      <c r="O62" s="399"/>
      <c r="P62" s="320" t="e">
        <f ca="1">ROUND([0]!HsGetValue(#REF!,"Scenario#"&amp;$P$10&amp;";Year#"&amp;$P$11&amp;";Period#"&amp;$P$12&amp;";View#"&amp;$P$13&amp;";Entity#"&amp;#REF!&amp;";Value#"&amp;#REF!&amp;";Account#"&amp;H62&amp;";ICP#"&amp;$I$10&amp;";Custom1#"&amp;$I$11&amp;";Custom2#"&amp;$I$12&amp;";Custom3#"&amp;$I$13&amp;";Custom4#"&amp;#REF!&amp;"")/#REF!,0)+Y62</f>
        <v>#NAME?</v>
      </c>
      <c r="Q62" s="339"/>
      <c r="R62" s="337" t="e">
        <f>ROUND([1]!HsGetValue(#REF!,"Scenario#"&amp;$R$10&amp;";Year#"&amp;$R$11&amp;";Period#"&amp;$R$12&amp;";View#"&amp;$R$13&amp;";Entity#"&amp;#REF!&amp;";Value#"&amp;#REF!&amp;";Account#"&amp;H62&amp;";ICP#"&amp;$I$10&amp;";Custom1#"&amp;$I$11&amp;";Custom2#"&amp;$I$12&amp;";Custom3#"&amp;$I$13&amp;";Custom4#"&amp;#REF!&amp;"")/#REF!,0)+Z62</f>
        <v>#VALUE!</v>
      </c>
      <c r="S62" s="337"/>
      <c r="T62" s="337" t="e">
        <f>ROUND([1]!HsGetValue(#REF!,"Scenario#"&amp;$T$10&amp;";Year#"&amp;$T$11&amp;";Period#"&amp;$T$12&amp;";View#"&amp;$T$13&amp;";Entity#"&amp;#REF!&amp;";Value#"&amp;#REF!&amp;";Account#"&amp;H62&amp;";ICP#"&amp;$I$10&amp;";Custom1#"&amp;$I$11&amp;";Custom2#"&amp;$I$12&amp;";Custom3#"&amp;$I$13&amp;";Custom4#"&amp;#REF!&amp;"")/#REF!,0)+AA62</f>
        <v>#VALUE!</v>
      </c>
      <c r="U62" s="113"/>
      <c r="V62" s="337" t="e">
        <f>ROUND([1]!HsGetValue(#REF!,"Scenario#"&amp;$V$10&amp;";Year#"&amp;$V$11&amp;";Period#"&amp;$V$12&amp;";View#"&amp;$V$13&amp;";Entity#"&amp;#REF!&amp;";Value#"&amp;#REF!&amp;";Account#"&amp;H62&amp;";ICP#"&amp;$I$10&amp;";Custom1#"&amp;$I$11&amp;";Custom2#"&amp;$I$12&amp;";Custom3#"&amp;$I$13&amp;";Custom4#"&amp;#REF!&amp;"")/#REF!,0)+AB62</f>
        <v>#VALUE!</v>
      </c>
      <c r="W62" s="113"/>
      <c r="Y62" s="329"/>
      <c r="Z62" s="329"/>
      <c r="AA62" s="329">
        <v>1</v>
      </c>
      <c r="AB62" s="329"/>
    </row>
    <row r="63" spans="3:28" ht="12.6" customHeight="1">
      <c r="C63" s="99" t="e">
        <f t="shared" ca="1" si="3"/>
        <v>#NAME?</v>
      </c>
      <c r="D63" s="99"/>
      <c r="E63" s="99"/>
      <c r="F63" s="99"/>
      <c r="H63" s="124" t="s">
        <v>183</v>
      </c>
      <c r="M63" s="109"/>
      <c r="N63" s="109"/>
      <c r="O63" s="399"/>
      <c r="P63" s="320" t="e">
        <f ca="1">ROUND([0]!HsGetValue(#REF!,"Scenario#"&amp;$P$10&amp;";Year#"&amp;$P$11&amp;";Period#"&amp;$P$12&amp;";View#"&amp;$P$13&amp;";Entity#"&amp;#REF!&amp;";Value#"&amp;#REF!&amp;";Account#"&amp;H63&amp;";ICP#"&amp;$I$10&amp;";Custom1#"&amp;$I$11&amp;";Custom2#"&amp;$I$12&amp;";Custom3#"&amp;$I$13&amp;";Custom4#"&amp;#REF!&amp;"")/#REF!,0)+Y63</f>
        <v>#NAME?</v>
      </c>
      <c r="Q63" s="340"/>
      <c r="R63" s="337" t="e">
        <f>ROUND([1]!HsGetValue(#REF!,"Scenario#"&amp;$R$10&amp;";Year#"&amp;$R$11&amp;";Period#"&amp;$R$12&amp;";View#"&amp;$R$13&amp;";Entity#"&amp;#REF!&amp;";Value#"&amp;#REF!&amp;";Account#"&amp;H63&amp;";ICP#"&amp;$I$10&amp;";Custom1#"&amp;$I$11&amp;";Custom2#"&amp;$I$12&amp;";Custom3#"&amp;$I$13&amp;";Custom4#"&amp;#REF!&amp;"")/#REF!,0)+Z63</f>
        <v>#VALUE!</v>
      </c>
      <c r="S63" s="337"/>
      <c r="T63" s="337" t="e">
        <f>ROUND([1]!HsGetValue(#REF!,"Scenario#"&amp;$T$10&amp;";Year#"&amp;$T$11&amp;";Period#"&amp;$T$12&amp;";View#"&amp;$T$13&amp;";Entity#"&amp;#REF!&amp;";Value#"&amp;#REF!&amp;";Account#"&amp;H63&amp;";ICP#"&amp;$I$10&amp;";Custom1#"&amp;$I$11&amp;";Custom2#"&amp;$I$12&amp;";Custom3#"&amp;$I$13&amp;";Custom4#"&amp;#REF!&amp;"")/#REF!,0)+AA63</f>
        <v>#VALUE!</v>
      </c>
      <c r="U63" s="110"/>
      <c r="V63" s="337" t="e">
        <f>ROUND([1]!HsGetValue(#REF!,"Scenario#"&amp;$V$10&amp;";Year#"&amp;$V$11&amp;";Period#"&amp;$V$12&amp;";View#"&amp;$V$13&amp;";Entity#"&amp;#REF!&amp;";Value#"&amp;#REF!&amp;";Account#"&amp;H63&amp;";ICP#"&amp;$I$10&amp;";Custom1#"&amp;$I$11&amp;";Custom2#"&amp;$I$12&amp;";Custom3#"&amp;$I$13&amp;";Custom4#"&amp;#REF!&amp;"")/#REF!,0)+AB63</f>
        <v>#VALUE!</v>
      </c>
      <c r="W63" s="110"/>
      <c r="Y63" s="329"/>
      <c r="Z63" s="329"/>
      <c r="AA63" s="329">
        <v>1</v>
      </c>
      <c r="AB63" s="329">
        <v>-1</v>
      </c>
    </row>
    <row r="64" spans="3:28" ht="12.6" customHeight="1">
      <c r="C64" s="99"/>
      <c r="D64" s="99"/>
      <c r="E64" s="99"/>
      <c r="F64" s="99"/>
      <c r="H64" s="125" t="s">
        <v>195</v>
      </c>
      <c r="M64" s="97" t="s">
        <v>198</v>
      </c>
      <c r="N64" s="97"/>
      <c r="O64" s="396"/>
      <c r="P64" s="322"/>
      <c r="Q64" s="332"/>
      <c r="R64" s="323"/>
      <c r="S64" s="323"/>
      <c r="T64" s="323"/>
      <c r="U64" s="106"/>
      <c r="V64" s="323"/>
      <c r="W64" s="106"/>
      <c r="Y64" s="327"/>
      <c r="Z64" s="327"/>
      <c r="AA64" s="327"/>
      <c r="AB64" s="327"/>
    </row>
    <row r="65" spans="3:28" ht="12.6" customHeight="1">
      <c r="C65" s="99" t="e">
        <f ca="1">IF(SUMSQ(P65:V65)&gt;0,"","H")</f>
        <v>#NAME?</v>
      </c>
      <c r="D65" s="99"/>
      <c r="E65" s="99"/>
      <c r="F65" s="99"/>
      <c r="H65" s="124" t="s">
        <v>196</v>
      </c>
      <c r="M65" s="406" t="s">
        <v>201</v>
      </c>
      <c r="N65" s="406"/>
      <c r="O65" s="396"/>
      <c r="P65" s="322" t="e">
        <f ca="1">ROUND([0]!HsGetValue(#REF!,"Scenario#"&amp;$P$10&amp;";Year#"&amp;$P$11&amp;";Period#"&amp;$P$12&amp;";View#"&amp;$P$13&amp;";Entity#"&amp;#REF!&amp;";Value#"&amp;#REF!&amp;";Account#"&amp;H65&amp;";ICP#"&amp;$I$10&amp;";Custom1#"&amp;$I$11&amp;";Custom2#"&amp;$I$12&amp;";Custom3#"&amp;$I$13&amp;";Custom4#"&amp;#REF!&amp;"")/#REF!,0)+Y65</f>
        <v>#NAME?</v>
      </c>
      <c r="Q65" s="332"/>
      <c r="R65" s="323" t="e">
        <f>ROUND([1]!HsGetValue(#REF!,"Scenario#"&amp;$R$10&amp;";Year#"&amp;$R$11&amp;";Period#"&amp;$R$12&amp;";View#"&amp;$R$13&amp;";Entity#"&amp;#REF!&amp;";Value#"&amp;#REF!&amp;";Account#"&amp;H65&amp;";ICP#"&amp;$I$10&amp;";Custom1#"&amp;$I$11&amp;";Custom2#"&amp;$I$12&amp;";Custom3#"&amp;$I$13&amp;";Custom4#"&amp;#REF!&amp;"")/#REF!,0)+Z65</f>
        <v>#VALUE!</v>
      </c>
      <c r="S65" s="323"/>
      <c r="T65" s="323" t="e">
        <f>ROUND([1]!HsGetValue(#REF!,"Scenario#"&amp;$T$10&amp;";Year#"&amp;$T$11&amp;";Period#"&amp;$T$12&amp;";View#"&amp;$T$13&amp;";Entity#"&amp;#REF!&amp;";Value#"&amp;#REF!&amp;";Account#"&amp;H65&amp;";ICP#"&amp;$I$10&amp;";Custom1#"&amp;$I$11&amp;";Custom2#"&amp;$I$12&amp;";Custom3#"&amp;$I$13&amp;";Custom4#"&amp;#REF!&amp;"")/#REF!,0)+AA65</f>
        <v>#VALUE!</v>
      </c>
      <c r="U65" s="114"/>
      <c r="V65" s="323" t="e">
        <f>ROUND([1]!HsGetValue(#REF!,"Scenario#"&amp;$V$10&amp;";Year#"&amp;$V$11&amp;";Period#"&amp;$V$12&amp;";View#"&amp;$V$13&amp;";Entity#"&amp;#REF!&amp;";Value#"&amp;#REF!&amp;";Account#"&amp;H65&amp;";ICP#"&amp;$I$10&amp;";Custom1#"&amp;$I$11&amp;";Custom2#"&amp;$I$12&amp;";Custom3#"&amp;$I$13&amp;";Custom4#"&amp;#REF!&amp;"")/#REF!,0)+AB65</f>
        <v>#VALUE!</v>
      </c>
      <c r="W65" s="114"/>
      <c r="Y65" s="327"/>
      <c r="Z65" s="327"/>
      <c r="AA65" s="327"/>
      <c r="AB65" s="327"/>
    </row>
    <row r="66" spans="3:28" ht="12.6" customHeight="1">
      <c r="C66" s="99" t="e">
        <f ca="1">IF(SUMSQ(P66:V66)&gt;0,"","H")</f>
        <v>#NAME?</v>
      </c>
      <c r="D66" s="99"/>
      <c r="E66" s="99"/>
      <c r="F66" s="99"/>
      <c r="H66" s="124" t="s">
        <v>197</v>
      </c>
      <c r="M66" s="406" t="s">
        <v>233</v>
      </c>
      <c r="N66" s="406"/>
      <c r="O66" s="396"/>
      <c r="P66" s="320" t="e">
        <f ca="1">ROUND([0]!HsGetValue(#REF!,"Scenario#"&amp;$P$10&amp;";Year#"&amp;$P$11&amp;";Period#"&amp;$P$12&amp;";View#"&amp;$P$13&amp;";Entity#"&amp;#REF!&amp;";Value#"&amp;#REF!&amp;";Account#"&amp;H66&amp;";ICP#"&amp;$I$10&amp;";Custom1#"&amp;$I$11&amp;";Custom2#"&amp;$I$12&amp;";Custom3#"&amp;$I$13&amp;";Custom4#"&amp;#REF!&amp;"")/#REF!,0)+Y66</f>
        <v>#NAME?</v>
      </c>
      <c r="Q66" s="332"/>
      <c r="R66" s="323" t="e">
        <f>ROUND([1]!HsGetValue(#REF!,"Scenario#"&amp;$R$10&amp;";Year#"&amp;$R$11&amp;";Period#"&amp;$R$12&amp;";View#"&amp;$R$13&amp;";Entity#"&amp;#REF!&amp;";Value#"&amp;#REF!&amp;";Account#"&amp;H66&amp;";ICP#"&amp;$I$10&amp;";Custom1#"&amp;$I$11&amp;";Custom2#"&amp;$I$12&amp;";Custom3#"&amp;$I$13&amp;";Custom4#"&amp;#REF!&amp;"")/#REF!,0)+Z66</f>
        <v>#VALUE!</v>
      </c>
      <c r="S66" s="323"/>
      <c r="T66" s="323" t="e">
        <f>ROUND([1]!HsGetValue(#REF!,"Scenario#"&amp;$T$10&amp;";Year#"&amp;$T$11&amp;";Period#"&amp;$T$12&amp;";View#"&amp;$T$13&amp;";Entity#"&amp;#REF!&amp;";Value#"&amp;#REF!&amp;";Account#"&amp;H66&amp;";ICP#"&amp;$I$10&amp;";Custom1#"&amp;$I$11&amp;";Custom2#"&amp;$I$12&amp;";Custom3#"&amp;$I$13&amp;";Custom4#"&amp;#REF!&amp;"")/#REF!,0)+AA66</f>
        <v>#VALUE!</v>
      </c>
      <c r="U66" s="114"/>
      <c r="V66" s="323" t="e">
        <f>ROUND([1]!HsGetValue(#REF!,"Scenario#"&amp;$V$10&amp;";Year#"&amp;$V$11&amp;";Period#"&amp;$V$12&amp;";View#"&amp;$V$13&amp;";Entity#"&amp;#REF!&amp;";Value#"&amp;#REF!&amp;";Account#"&amp;H66&amp;";ICP#"&amp;$I$10&amp;";Custom1#"&amp;$I$11&amp;";Custom2#"&amp;$I$12&amp;";Custom3#"&amp;$I$13&amp;";Custom4#"&amp;#REF!&amp;"")/#REF!,0)+AB66</f>
        <v>#VALUE!</v>
      </c>
      <c r="W66" s="114"/>
      <c r="Y66" s="329"/>
      <c r="Z66" s="329"/>
      <c r="AA66" s="329"/>
      <c r="AB66" s="329"/>
    </row>
    <row r="67" spans="3:28" ht="12.6" customHeight="1">
      <c r="C67" s="99" t="e">
        <f ca="1">IF(SUMSQ(P67:V67)&gt;0,"","H")</f>
        <v>#NAME?</v>
      </c>
      <c r="D67" s="99"/>
      <c r="E67" s="99"/>
      <c r="F67" s="99"/>
      <c r="H67" s="124" t="s">
        <v>195</v>
      </c>
      <c r="M67" s="846"/>
      <c r="N67" s="846"/>
      <c r="O67" s="399"/>
      <c r="P67" s="320" t="e">
        <f ca="1">ROUND([0]!HsGetValue(#REF!,"Scenario#"&amp;$P$10&amp;";Year#"&amp;$P$11&amp;";Period#"&amp;$P$12&amp;";View#"&amp;$P$13&amp;";Entity#"&amp;#REF!&amp;";Value#"&amp;#REF!&amp;";Account#"&amp;H67&amp;";ICP#"&amp;$I$10&amp;";Custom1#"&amp;$I$11&amp;";Custom2#"&amp;$I$12&amp;";Custom3#"&amp;$I$13&amp;";Custom4#"&amp;#REF!&amp;"")/#REF!,0)+Y67</f>
        <v>#NAME?</v>
      </c>
      <c r="Q67" s="336"/>
      <c r="R67" s="337" t="e">
        <f>ROUND([1]!HsGetValue(#REF!,"Scenario#"&amp;$R$10&amp;";Year#"&amp;$R$11&amp;";Period#"&amp;$R$12&amp;";View#"&amp;$R$13&amp;";Entity#"&amp;#REF!&amp;";Value#"&amp;#REF!&amp;";Account#"&amp;H67&amp;";ICP#"&amp;$I$10&amp;";Custom1#"&amp;$I$11&amp;";Custom2#"&amp;$I$12&amp;";Custom3#"&amp;$I$13&amp;";Custom4#"&amp;#REF!&amp;"")/#REF!,0)+Z67</f>
        <v>#VALUE!</v>
      </c>
      <c r="S67" s="337"/>
      <c r="T67" s="337" t="e">
        <f>ROUND([1]!HsGetValue(#REF!,"Scenario#"&amp;$T$10&amp;";Year#"&amp;$T$11&amp;";Period#"&amp;$T$12&amp;";View#"&amp;$T$13&amp;";Entity#"&amp;#REF!&amp;";Value#"&amp;#REF!&amp;";Account#"&amp;H67&amp;";ICP#"&amp;$I$10&amp;";Custom1#"&amp;$I$11&amp;";Custom2#"&amp;$I$12&amp;";Custom3#"&amp;$I$13&amp;";Custom4#"&amp;#REF!&amp;"")/#REF!,0)+AA67</f>
        <v>#VALUE!</v>
      </c>
      <c r="U67" s="95"/>
      <c r="V67" s="337" t="e">
        <f>ROUND([1]!HsGetValue(#REF!,"Scenario#"&amp;$V$10&amp;";Year#"&amp;$V$11&amp;";Period#"&amp;$V$12&amp;";View#"&amp;$V$13&amp;";Entity#"&amp;#REF!&amp;";Value#"&amp;#REF!&amp;";Account#"&amp;H67&amp;";ICP#"&amp;$I$10&amp;";Custom1#"&amp;$I$11&amp;";Custom2#"&amp;$I$12&amp;";Custom3#"&amp;$I$13&amp;";Custom4#"&amp;#REF!&amp;"")/#REF!,0)+AB67</f>
        <v>#VALUE!</v>
      </c>
      <c r="W67" s="95"/>
      <c r="Y67" s="329">
        <v>1</v>
      </c>
      <c r="Z67" s="329"/>
      <c r="AA67" s="329">
        <v>-1</v>
      </c>
      <c r="AB67" s="329">
        <v>1</v>
      </c>
    </row>
    <row r="68" spans="3:28" ht="12.6" customHeight="1" thickBot="1">
      <c r="C68" s="99" t="e">
        <f ca="1">IF(SUMSQ(P68:V68)&gt;0,"","H")</f>
        <v>#NAME?</v>
      </c>
      <c r="D68" s="99"/>
      <c r="E68" s="99"/>
      <c r="F68" s="99"/>
      <c r="H68" s="86" t="s">
        <v>199</v>
      </c>
      <c r="M68" s="115"/>
      <c r="N68" s="115"/>
      <c r="O68" s="402"/>
      <c r="P68" s="157" t="e">
        <f ca="1">ROUND([0]!HsGetValue(#REF!,"Scenario#"&amp;$P$10&amp;";Year#"&amp;$P$11&amp;";Period#"&amp;$P$12&amp;";View#"&amp;$P$13&amp;";Entity#"&amp;#REF!&amp;";Value#"&amp;#REF!&amp;";Account#"&amp;H68&amp;";ICP#"&amp;$I$10&amp;";Custom1#"&amp;$I$11&amp;";Custom2#"&amp;$I$12&amp;";Custom3#"&amp;$I$13&amp;";Custom4#"&amp;#REF!&amp;"")/#REF!,0)+Y68</f>
        <v>#NAME?</v>
      </c>
      <c r="Q68" s="111"/>
      <c r="R68" s="162" t="e">
        <f>ROUND([1]!HsGetValue(#REF!,"Scenario#"&amp;$R$10&amp;";Year#"&amp;$R$11&amp;";Period#"&amp;$R$12&amp;";View#"&amp;$R$13&amp;";Entity#"&amp;#REF!&amp;";Value#"&amp;#REF!&amp;";Account#"&amp;H68&amp;";ICP#"&amp;$I$10&amp;";Custom1#"&amp;$I$11&amp;";Custom2#"&amp;$I$12&amp;";Custom3#"&amp;$I$13&amp;";Custom4#"&amp;#REF!&amp;"")/#REF!,0)+Z68</f>
        <v>#VALUE!</v>
      </c>
      <c r="S68" s="81"/>
      <c r="T68" s="162" t="e">
        <f>ROUND([1]!HsGetValue(#REF!,"Scenario#"&amp;$T$10&amp;";Year#"&amp;$T$11&amp;";Period#"&amp;$T$12&amp;";View#"&amp;$T$13&amp;";Entity#"&amp;#REF!&amp;";Value#"&amp;#REF!&amp;";Account#"&amp;H68&amp;";ICP#"&amp;$I$10&amp;";Custom1#"&amp;$I$11&amp;";Custom2#"&amp;$I$12&amp;";Custom3#"&amp;$I$13&amp;";Custom4#"&amp;#REF!&amp;"")/#REF!,0)+AA68</f>
        <v>#VALUE!</v>
      </c>
      <c r="U68" s="116"/>
      <c r="V68" s="162" t="e">
        <f>ROUND([1]!HsGetValue(#REF!,"Scenario#"&amp;$V$10&amp;";Year#"&amp;$V$11&amp;";Period#"&amp;$V$12&amp;";View#"&amp;$V$13&amp;";Entity#"&amp;#REF!&amp;";Value#"&amp;#REF!&amp;";Account#"&amp;H68&amp;";ICP#"&amp;$I$10&amp;";Custom1#"&amp;$I$11&amp;";Custom2#"&amp;$I$12&amp;";Custom3#"&amp;$I$13&amp;";Custom4#"&amp;#REF!&amp;"")/#REF!,0)+AB68</f>
        <v>#VALUE!</v>
      </c>
      <c r="W68" s="116"/>
      <c r="Y68" s="355"/>
      <c r="Z68" s="355"/>
      <c r="AA68" s="355"/>
      <c r="AB68" s="355"/>
    </row>
    <row r="69" spans="3:28" ht="12" customHeight="1">
      <c r="C69" s="99"/>
      <c r="D69" s="99"/>
      <c r="E69" s="99"/>
      <c r="F69" s="99"/>
      <c r="H69" s="86"/>
      <c r="M69" s="366"/>
      <c r="N69" s="263"/>
      <c r="O69" s="396"/>
      <c r="P69" s="156"/>
      <c r="Q69" s="108"/>
      <c r="R69" s="160"/>
      <c r="S69" s="72"/>
      <c r="T69" s="160"/>
      <c r="U69" s="264"/>
      <c r="V69" s="160"/>
      <c r="W69" s="264"/>
      <c r="Y69" s="173"/>
      <c r="Z69" s="173"/>
      <c r="AA69" s="173"/>
    </row>
    <row r="70" spans="3:28" ht="12" customHeight="1">
      <c r="M70" s="50"/>
      <c r="Y70" s="168"/>
      <c r="AA70" s="174"/>
    </row>
    <row r="71" spans="3:28" ht="12" customHeight="1">
      <c r="M71" s="50"/>
      <c r="Y71" s="168"/>
      <c r="AA71" s="174"/>
    </row>
    <row r="72" spans="3:28" ht="12" customHeight="1">
      <c r="M72" s="50"/>
    </row>
    <row r="73" spans="3:28" ht="12" customHeight="1">
      <c r="P73" s="52"/>
    </row>
    <row r="74" spans="3:28" ht="12" customHeight="1">
      <c r="M74" s="64" t="s">
        <v>244</v>
      </c>
      <c r="N74" s="64"/>
      <c r="P74" s="52" t="e">
        <f ca="1">IF(COUNTIF(P75:P83,"ERROR"),#REF!,#REF!)</f>
        <v>#REF!</v>
      </c>
      <c r="R74" s="52" t="e">
        <f>IF(COUNTIF(R75:R83,"ERROR"),#REF!,#REF!)</f>
        <v>#REF!</v>
      </c>
      <c r="T74" s="52" t="e">
        <f>IF(COUNTIF(T75:T83,"ERROR"),#REF!,#REF!)</f>
        <v>#REF!</v>
      </c>
      <c r="V74" s="52" t="e">
        <f>IF(COUNTIF(V75:V83,"ERROR"),#REF!,#REF!)</f>
        <v>#REF!</v>
      </c>
    </row>
    <row r="75" spans="3:28" ht="12" customHeight="1">
      <c r="M75" s="62" t="s">
        <v>235</v>
      </c>
      <c r="N75" s="118"/>
      <c r="O75" s="389"/>
      <c r="P75" s="52" t="e">
        <f ca="1">IF(ABS(P28+P29+P30+P31+P32+P33+P34-P35)&lt;#REF!,#REF!,#REF!)</f>
        <v>#NAME?</v>
      </c>
      <c r="R75" s="52" t="e">
        <f>IF(ABS(R28+R29+R30+R31+R32+R33+R34-R35)&lt;#REF!,#REF!,#REF!)</f>
        <v>#VALUE!</v>
      </c>
      <c r="T75" s="52" t="e">
        <f>IF(ABS(T28+T29+T30+T31+T32+T33+T34-T35)&lt;#REF!,#REF!,#REF!)</f>
        <v>#VALUE!</v>
      </c>
      <c r="U75" s="120"/>
      <c r="V75" s="52" t="e">
        <f>IF(ABS(V28+V29+V30+V31+V32+V33+V34-V35)&lt;#REF!,#REF!,#REF!)</f>
        <v>#VALUE!</v>
      </c>
      <c r="W75" s="120"/>
    </row>
    <row r="76" spans="3:28" ht="12" customHeight="1">
      <c r="M76" s="62" t="s">
        <v>236</v>
      </c>
      <c r="N76" s="118"/>
      <c r="O76" s="389"/>
      <c r="P76" s="52" t="e">
        <f ca="1">IF(ABS(P37+P38+P39+P40+P41+P42+P43-P44)&lt;#REF!,#REF!,#REF!)</f>
        <v>#NAME?</v>
      </c>
      <c r="Q76" s="119"/>
      <c r="R76" s="52" t="e">
        <f>IF(ABS(R37+R38+R39+R40+R41+R42+R43-R44)&lt;#REF!,#REF!,#REF!)</f>
        <v>#VALUE!</v>
      </c>
      <c r="S76" s="93"/>
      <c r="T76" s="52" t="e">
        <f>IF(ABS(T37+T38+T39+T40+T41+T42+T43-T44)&lt;#REF!,#REF!,#REF!)</f>
        <v>#VALUE!</v>
      </c>
      <c r="U76" s="120"/>
      <c r="V76" s="52" t="e">
        <f>IF(ABS(V37+V38+V39+V40+V41+V42+V43-V44)&lt;#REF!,#REF!,#REF!)</f>
        <v>#VALUE!</v>
      </c>
      <c r="W76" s="120"/>
    </row>
    <row r="77" spans="3:28" ht="12" customHeight="1">
      <c r="M77" s="62" t="s">
        <v>237</v>
      </c>
      <c r="N77" s="118"/>
      <c r="O77" s="389"/>
      <c r="P77" s="52" t="e">
        <f ca="1">IF(ABS(P35+P44-P45)&lt;#REF!,#REF!,#REF!)</f>
        <v>#NAME?</v>
      </c>
      <c r="Q77" s="119"/>
      <c r="R77" s="52" t="e">
        <f>IF(ABS(R35+R44-R45)&lt;#REF!,#REF!,#REF!)</f>
        <v>#VALUE!</v>
      </c>
      <c r="S77" s="93"/>
      <c r="T77" s="52" t="e">
        <f>IF(ABS(T35+T44-T45)&lt;#REF!,#REF!,#REF!)</f>
        <v>#VALUE!</v>
      </c>
      <c r="U77" s="120"/>
      <c r="V77" s="52" t="e">
        <f>IF(ABS(V35+V44-V45)&lt;#REF!,#REF!,#REF!)</f>
        <v>#VALUE!</v>
      </c>
      <c r="W77" s="120"/>
    </row>
    <row r="78" spans="3:28" ht="12" customHeight="1">
      <c r="M78" s="62" t="s">
        <v>238</v>
      </c>
      <c r="N78" s="118"/>
      <c r="O78" s="389"/>
      <c r="P78" s="52" t="e">
        <f ca="1">IF(ABS(P47+P48+P49+P50+P51+P52-P53)&lt;#REF!,#REF!,#REF!)</f>
        <v>#NAME?</v>
      </c>
      <c r="Q78" s="119"/>
      <c r="R78" s="52" t="e">
        <f>IF(ABS(R47+R48+R49+R50+R51+R52-R53)&lt;#REF!,#REF!,#REF!)</f>
        <v>#VALUE!</v>
      </c>
      <c r="S78" s="93"/>
      <c r="T78" s="52" t="e">
        <f>IF(ABS(T47+T48+T49+T50+T51+T52-T53)&lt;#REF!,#REF!,#REF!)</f>
        <v>#VALUE!</v>
      </c>
      <c r="U78" s="120"/>
      <c r="V78" s="52" t="e">
        <f>IF(ABS(V47+V48+V49+V50+V51+V52-V53)&lt;#REF!,#REF!,#REF!)</f>
        <v>#VALUE!</v>
      </c>
      <c r="W78" s="120"/>
    </row>
    <row r="79" spans="3:28" ht="12" customHeight="1">
      <c r="M79" s="62" t="s">
        <v>239</v>
      </c>
      <c r="N79" s="118"/>
      <c r="O79" s="389"/>
      <c r="P79" s="52" t="e">
        <f ca="1">IF(ABS(P55+P56+P57+P58+P59+P60+P61-P62)&lt;#REF!,#REF!,#REF!)</f>
        <v>#NAME?</v>
      </c>
      <c r="Q79" s="119"/>
      <c r="R79" s="52" t="e">
        <f>IF(ABS(R55+R56+R57+R58+R59+R60+R61-R62)&lt;#REF!,#REF!,#REF!)</f>
        <v>#VALUE!</v>
      </c>
      <c r="S79" s="93"/>
      <c r="T79" s="52" t="e">
        <f>IF(ABS(T55+T56+T57+T58+T59+T60+T61-T62)&lt;#REF!,#REF!,#REF!)</f>
        <v>#VALUE!</v>
      </c>
      <c r="U79" s="120"/>
      <c r="V79" s="52" t="e">
        <f>IF(ABS(V55+V56+V57+V58+V59+V60+V61-V62)&lt;#REF!,#REF!,#REF!)</f>
        <v>#VALUE!</v>
      </c>
      <c r="W79" s="120"/>
    </row>
    <row r="80" spans="3:28" ht="12" customHeight="1">
      <c r="M80" s="62" t="s">
        <v>240</v>
      </c>
      <c r="N80" s="118"/>
      <c r="O80" s="389"/>
      <c r="P80" s="52" t="e">
        <f ca="1">IF(ABS(P53+P62-P63)&lt;#REF!,#REF!,#REF!)</f>
        <v>#NAME?</v>
      </c>
      <c r="Q80" s="119"/>
      <c r="R80" s="52" t="e">
        <f>IF(ABS(R53+R62-R63)&lt;#REF!,#REF!,#REF!)</f>
        <v>#VALUE!</v>
      </c>
      <c r="S80" s="93"/>
      <c r="T80" s="52" t="e">
        <f>IF(ABS(T53+T62-T63)&lt;#REF!,#REF!,#REF!)</f>
        <v>#VALUE!</v>
      </c>
      <c r="U80" s="120"/>
      <c r="V80" s="52" t="e">
        <f>IF(ABS(V53+V62-V63)&lt;#REF!,#REF!,#REF!)</f>
        <v>#VALUE!</v>
      </c>
      <c r="W80" s="120"/>
    </row>
    <row r="81" spans="8:23" ht="12" customHeight="1">
      <c r="M81" s="62" t="s">
        <v>241</v>
      </c>
      <c r="N81" s="118"/>
      <c r="O81" s="389"/>
      <c r="P81" s="52" t="e">
        <f ca="1">IF(ABS(P65+P66-P67)&lt;#REF!,#REF!,#REF!)</f>
        <v>#NAME?</v>
      </c>
      <c r="Q81" s="119"/>
      <c r="R81" s="52" t="e">
        <f>IF(ABS(R65+R66-R67)&lt;#REF!,#REF!,#REF!)</f>
        <v>#VALUE!</v>
      </c>
      <c r="S81" s="93"/>
      <c r="T81" s="52" t="e">
        <f>IF(ABS(T65+T66-T67)&lt;#REF!,#REF!,#REF!)</f>
        <v>#VALUE!</v>
      </c>
      <c r="U81" s="120"/>
      <c r="V81" s="52" t="e">
        <f>IF(ABS(V65+V66-V67)&lt;#REF!,#REF!,#REF!)</f>
        <v>#VALUE!</v>
      </c>
      <c r="W81" s="120"/>
    </row>
    <row r="82" spans="8:23" ht="12" customHeight="1">
      <c r="M82" s="62" t="s">
        <v>242</v>
      </c>
      <c r="N82" s="118"/>
      <c r="O82" s="389"/>
      <c r="P82" s="52" t="e">
        <f ca="1">IF(ABS(P53+P62-P63)&lt;#REF!,#REF!,#REF!)</f>
        <v>#NAME?</v>
      </c>
      <c r="Q82" s="119"/>
      <c r="R82" s="52" t="e">
        <f>IF(ABS(R53+R62-R63)&lt;#REF!,#REF!,#REF!)</f>
        <v>#VALUE!</v>
      </c>
      <c r="S82" s="93"/>
      <c r="T82" s="52" t="e">
        <f>IF(ABS(T53+T62-T63)&lt;#REF!,#REF!,#REF!)</f>
        <v>#VALUE!</v>
      </c>
      <c r="U82" s="120"/>
      <c r="V82" s="52" t="e">
        <f>IF(ABS(V53+V62-V63)&lt;#REF!,#REF!,#REF!)</f>
        <v>#VALUE!</v>
      </c>
      <c r="W82" s="120"/>
    </row>
    <row r="83" spans="8:23" ht="12" customHeight="1">
      <c r="M83" s="62" t="s">
        <v>243</v>
      </c>
      <c r="N83" s="118"/>
      <c r="O83" s="389"/>
      <c r="P83" s="52" t="e">
        <f ca="1">IF(ABS(P45-P68)&lt;#REF!,#REF!,#REF!)</f>
        <v>#NAME?</v>
      </c>
      <c r="Q83" s="119"/>
      <c r="R83" s="52" t="e">
        <f>IF(ABS(R45-R68)&lt;#REF!,#REF!,#REF!)</f>
        <v>#VALUE!</v>
      </c>
      <c r="S83" s="93"/>
      <c r="T83" s="52" t="e">
        <f>IF(ABS(T45-T68)&lt;#REF!,#REF!,#REF!)</f>
        <v>#VALUE!</v>
      </c>
      <c r="U83" s="120"/>
      <c r="V83" s="52" t="e">
        <f>IF(ABS(V45-V68)&lt;#REF!,#REF!,#REF!)</f>
        <v>#VALUE!</v>
      </c>
      <c r="W83" s="120"/>
    </row>
    <row r="84" spans="8:23" ht="12" customHeight="1">
      <c r="H84" s="124" t="s">
        <v>174</v>
      </c>
      <c r="M84" s="62" t="s">
        <v>309</v>
      </c>
      <c r="P84" s="52" t="e">
        <f>[1]!HsGetValue(#REF!,"Scenario#"&amp;$P$10&amp;";Year#"&amp;$P$11&amp;";Period#"&amp;$P$12&amp;";View#"&amp;$P$13&amp;";Entity#"&amp;#REF!&amp;";Value#"&amp;#REF!&amp;";Account#"&amp;$H$84&amp;";ICP#"&amp;$I$10&amp;";Custom1#"&amp;$I$11&amp;";Custom2#"&amp;$I$12&amp;";Custom3#"&amp;$I$13&amp;";Custom4#"&amp;#REF!&amp;"")+Y84</f>
        <v>#VALUE!</v>
      </c>
      <c r="Q84" s="52"/>
      <c r="R84" s="52" t="e">
        <f>[1]!HsGetValue(#REF!,"Scenario#"&amp;$R$10&amp;";Year#"&amp;$R$11&amp;";Period#"&amp;$R$12&amp;";View#"&amp;$R$13&amp;";Entity#"&amp;#REF!&amp;";Value#"&amp;#REF!&amp;";Account#"&amp;$H$84&amp;";ICP#"&amp;$I$10&amp;";Custom1#"&amp;$I$11&amp;";Custom2#"&amp;$I$12&amp;";Custom3#"&amp;$I$13&amp;";Custom4#"&amp;#REF!&amp;"")+AA84</f>
        <v>#VALUE!</v>
      </c>
      <c r="S84" s="72"/>
      <c r="T84" s="52" t="e">
        <f>[1]!HsGetValue(#REF!,"Scenario#"&amp;$T$10&amp;";Year#"&amp;$T$11&amp;";Period#"&amp;$T$12&amp;";View#"&amp;$T$13&amp;";Entity#"&amp;#REF!&amp;";Value#"&amp;#REF!&amp;";Account#"&amp;$H$84&amp;";ICP#"&amp;$I$10&amp;";Custom1#"&amp;$I$11&amp;";Custom2#"&amp;$I$12&amp;";Custom3#"&amp;$I$13&amp;";Custom4#"&amp;#REF!&amp;"")+AC84</f>
        <v>#VALUE!</v>
      </c>
      <c r="V84" s="52" t="e">
        <f>[1]!HsGetValue(#REF!,"Scenario#"&amp;$V$10&amp;";Year#"&amp;$V$11&amp;";Period#"&amp;$V$12&amp;";View#"&amp;$V$13&amp;";Entity#"&amp;#REF!&amp;";Value#"&amp;#REF!&amp;";Account#"&amp;$H$84&amp;";ICP#"&amp;$I$10&amp;";Custom1#"&amp;$I$11&amp;";Custom2#"&amp;$I$12&amp;";Custom3#"&amp;$I$13&amp;";Custom4#"&amp;#REF!&amp;"")+AE84</f>
        <v>#VALUE!</v>
      </c>
    </row>
    <row r="85" spans="8:23" ht="12" customHeight="1">
      <c r="H85" s="124" t="s">
        <v>182</v>
      </c>
      <c r="M85" s="62" t="s">
        <v>225</v>
      </c>
      <c r="P85" s="52" t="e">
        <f>[1]!HsGetValue(#REF!,"Scenario#"&amp;$P$10&amp;";Year#"&amp;$P$11&amp;";Period#"&amp;$P$12&amp;";View#"&amp;$P$13&amp;";Entity#"&amp;#REF!&amp;";Value#"&amp;#REF!&amp;";Account#"&amp;$H$85&amp;";ICP#"&amp;$I$10&amp;";Custom1#"&amp;$I$11&amp;";Custom2#"&amp;$I$12&amp;";Custom3#"&amp;$I$13&amp;";Custom4#"&amp;#REF!&amp;"")+Y85</f>
        <v>#VALUE!</v>
      </c>
      <c r="Q85" s="52"/>
      <c r="R85" s="52" t="e">
        <f>[1]!HsGetValue(#REF!,"Scenario#"&amp;$R$10&amp;";Year#"&amp;$R$11&amp;";Period#"&amp;$R$12&amp;";View#"&amp;$R$13&amp;";Entity#"&amp;#REF!&amp;";Value#"&amp;#REF!&amp;";Account#"&amp;$H$85&amp;";ICP#"&amp;$I$10&amp;";Custom1#"&amp;$I$11&amp;";Custom2#"&amp;$I$12&amp;";Custom3#"&amp;$I$13&amp;";Custom4#"&amp;#REF!&amp;"")+AA85</f>
        <v>#VALUE!</v>
      </c>
      <c r="S85" s="72"/>
      <c r="T85" s="52" t="e">
        <f>[1]!HsGetValue(#REF!,"Scenario#"&amp;$T$10&amp;";Year#"&amp;$T$11&amp;";Period#"&amp;$T$12&amp;";View#"&amp;$T$13&amp;";Entity#"&amp;#REF!&amp;";Value#"&amp;#REF!&amp;";Account#"&amp;$H$85&amp;";ICP#"&amp;$I$10&amp;";Custom1#"&amp;$I$11&amp;";Custom2#"&amp;$I$12&amp;";Custom3#"&amp;$I$13&amp;";Custom4#"&amp;#REF!&amp;"")+AC85</f>
        <v>#VALUE!</v>
      </c>
      <c r="V85" s="52" t="e">
        <f>[1]!HsGetValue(#REF!,"Scenario#"&amp;$V$10&amp;";Year#"&amp;$V$11&amp;";Period#"&amp;$V$12&amp;";View#"&amp;$V$13&amp;";Entity#"&amp;#REF!&amp;";Value#"&amp;#REF!&amp;";Account#"&amp;$H$85&amp;";ICP#"&amp;$I$10&amp;";Custom1#"&amp;$I$11&amp;";Custom2#"&amp;$I$12&amp;";Custom3#"&amp;$I$13&amp;";Custom4#"&amp;#REF!&amp;"")+AE85</f>
        <v>#VALUE!</v>
      </c>
    </row>
    <row r="86" spans="8:23" ht="12" customHeight="1">
      <c r="H86" s="124" t="s">
        <v>188</v>
      </c>
      <c r="M86" s="62" t="s">
        <v>231</v>
      </c>
      <c r="P86" s="52" t="e">
        <f>[1]!HsGetValue(#REF!,"Scenario#"&amp;$P$10&amp;";Year#"&amp;$P$11&amp;";Period#"&amp;$P$12&amp;";View#"&amp;$P$13&amp;";Entity#"&amp;#REF!&amp;";Value#"&amp;#REF!&amp;";Account#"&amp;$H$86&amp;";ICP#"&amp;$I$10&amp;";Custom1#"&amp;$I$11&amp;";Custom2#"&amp;$I$12&amp;";Custom3#"&amp;$I$13&amp;";Custom4#"&amp;#REF!&amp;"")+Y86</f>
        <v>#VALUE!</v>
      </c>
      <c r="Q86" s="52"/>
      <c r="R86" s="52" t="e">
        <f>[1]!HsGetValue(#REF!,"Scenario#"&amp;$R$10&amp;";Year#"&amp;$R$11&amp;";Period#"&amp;$R$12&amp;";View#"&amp;$R$13&amp;";Entity#"&amp;#REF!&amp;";Value#"&amp;#REF!&amp;";Account#"&amp;$H$86&amp;";ICP#"&amp;$I$10&amp;";Custom1#"&amp;$I$11&amp;";Custom2#"&amp;$I$12&amp;";Custom3#"&amp;$I$13&amp;";Custom4#"&amp;#REF!&amp;"")+AA86</f>
        <v>#VALUE!</v>
      </c>
      <c r="S86" s="72"/>
      <c r="T86" s="52" t="e">
        <f>[1]!HsGetValue(#REF!,"Scenario#"&amp;$T$10&amp;";Year#"&amp;$T$11&amp;";Period#"&amp;$T$12&amp;";View#"&amp;$T$13&amp;";Entity#"&amp;#REF!&amp;";Value#"&amp;#REF!&amp;";Account#"&amp;$H$86&amp;";ICP#"&amp;$I$10&amp;";Custom1#"&amp;$I$11&amp;";Custom2#"&amp;$I$12&amp;";Custom3#"&amp;$I$13&amp;";Custom4#"&amp;#REF!&amp;"")+AC86</f>
        <v>#VALUE!</v>
      </c>
      <c r="V86" s="52" t="e">
        <f>[1]!HsGetValue(#REF!,"Scenario#"&amp;$V$10&amp;";Year#"&amp;$V$11&amp;";Period#"&amp;$V$12&amp;";View#"&amp;$V$13&amp;";Entity#"&amp;#REF!&amp;";Value#"&amp;#REF!&amp;";Account#"&amp;$H$86&amp;";ICP#"&amp;$I$10&amp;";Custom1#"&amp;$I$11&amp;";Custom2#"&amp;$I$12&amp;";Custom3#"&amp;$I$13&amp;";Custom4#"&amp;#REF!&amp;"")+AE86</f>
        <v>#VALUE!</v>
      </c>
    </row>
    <row r="87" spans="8:23" ht="12" customHeight="1">
      <c r="H87" s="124" t="s">
        <v>194</v>
      </c>
      <c r="M87" s="62" t="s">
        <v>231</v>
      </c>
      <c r="P87" s="52" t="e">
        <f>[1]!HsGetValue(#REF!,"Scenario#"&amp;$P$10&amp;";Year#"&amp;$P$11&amp;";Period#"&amp;$P$12&amp;";View#"&amp;$P$13&amp;";Entity#"&amp;#REF!&amp;";Value#"&amp;#REF!&amp;";Account#"&amp;$H$87&amp;";ICP#"&amp;$I$10&amp;";Custom1#"&amp;$I$11&amp;";Custom2#"&amp;$I$12&amp;";Custom3#"&amp;$I$13&amp;";Custom4#"&amp;#REF!&amp;"")+Y87</f>
        <v>#VALUE!</v>
      </c>
      <c r="Q87" s="52"/>
      <c r="R87" s="52" t="e">
        <f>[1]!HsGetValue(#REF!,"Scenario#"&amp;$R$10&amp;";Year#"&amp;$R$11&amp;";Period#"&amp;$R$12&amp;";View#"&amp;$R$13&amp;";Entity#"&amp;#REF!&amp;";Value#"&amp;#REF!&amp;";Account#"&amp;$H$87&amp;";ICP#"&amp;$I$10&amp;";Custom1#"&amp;$I$11&amp;";Custom2#"&amp;$I$12&amp;";Custom3#"&amp;$I$13&amp;";Custom4#"&amp;#REF!&amp;"")+AA87</f>
        <v>#VALUE!</v>
      </c>
      <c r="S87" s="72"/>
      <c r="T87" s="52" t="e">
        <f>[1]!HsGetValue(#REF!,"Scenario#"&amp;$T$10&amp;";Year#"&amp;$T$11&amp;";Period#"&amp;$T$12&amp;";View#"&amp;$T$13&amp;";Entity#"&amp;#REF!&amp;";Value#"&amp;#REF!&amp;";Account#"&amp;$H$87&amp;";ICP#"&amp;$I$10&amp;";Custom1#"&amp;$I$11&amp;";Custom2#"&amp;$I$12&amp;";Custom3#"&amp;$I$13&amp;";Custom4#"&amp;#REF!&amp;"")+AC87</f>
        <v>#VALUE!</v>
      </c>
      <c r="V87" s="52" t="e">
        <f>[1]!HsGetValue(#REF!,"Scenario#"&amp;$V$10&amp;";Year#"&amp;$V$11&amp;";Period#"&amp;$V$12&amp;";View#"&amp;$V$13&amp;";Entity#"&amp;#REF!&amp;";Value#"&amp;#REF!&amp;";Account#"&amp;$H$87&amp;";ICP#"&amp;$I$10&amp;";Custom1#"&amp;$I$11&amp;";Custom2#"&amp;$I$12&amp;";Custom3#"&amp;$I$13&amp;";Custom4#"&amp;#REF!&amp;"")+AE87</f>
        <v>#VALUE!</v>
      </c>
    </row>
    <row r="88" spans="8:23" ht="12" customHeight="1">
      <c r="H88" s="124" t="s">
        <v>195</v>
      </c>
      <c r="M88" s="62" t="s">
        <v>310</v>
      </c>
      <c r="P88" s="52" t="e">
        <f>[1]!HsGetValue(#REF!,"Scenario#"&amp;$P$10&amp;";Year#"&amp;$P$11&amp;";Period#"&amp;$P$12&amp;";View#"&amp;$P$13&amp;";Entity#"&amp;#REF!&amp;";Value#"&amp;#REF!&amp;";Account#"&amp;$H$88&amp;";ICP#"&amp;$I$10&amp;";Custom1#"&amp;$I$11&amp;";Custom2#"&amp;$I$12&amp;";Custom3#"&amp;$I$13&amp;";Custom4#"&amp;#REF!&amp;"")+Y88</f>
        <v>#VALUE!</v>
      </c>
      <c r="Q88" s="52"/>
      <c r="R88" s="52" t="e">
        <f>[1]!HsGetValue(#REF!,"Scenario#"&amp;$R$10&amp;";Year#"&amp;$R$11&amp;";Period#"&amp;$R$12&amp;";View#"&amp;$R$13&amp;";Entity#"&amp;#REF!&amp;";Value#"&amp;#REF!&amp;";Account#"&amp;$H$88&amp;";ICP#"&amp;$I$10&amp;";Custom1#"&amp;$I$11&amp;";Custom2#"&amp;$I$12&amp;";Custom3#"&amp;$I$13&amp;";Custom4#"&amp;#REF!&amp;"")+AA88</f>
        <v>#VALUE!</v>
      </c>
      <c r="S88" s="72"/>
      <c r="T88" s="52" t="e">
        <f>[1]!HsGetValue(#REF!,"Scenario#"&amp;$T$10&amp;";Year#"&amp;$T$11&amp;";Period#"&amp;$T$12&amp;";View#"&amp;$T$13&amp;";Entity#"&amp;#REF!&amp;";Value#"&amp;#REF!&amp;";Account#"&amp;$H$88&amp;";ICP#"&amp;$I$10&amp;";Custom1#"&amp;$I$11&amp;";Custom2#"&amp;$I$12&amp;";Custom3#"&amp;$I$13&amp;";Custom4#"&amp;#REF!&amp;"")+AC88</f>
        <v>#VALUE!</v>
      </c>
      <c r="V88" s="52" t="e">
        <f>[1]!HsGetValue(#REF!,"Scenario#"&amp;$V$10&amp;";Year#"&amp;$V$11&amp;";Period#"&amp;$V$12&amp;";View#"&amp;$V$13&amp;";Entity#"&amp;#REF!&amp;";Value#"&amp;#REF!&amp;";Account#"&amp;$H$88&amp;";ICP#"&amp;$I$10&amp;";Custom1#"&amp;$I$11&amp;";Custom2#"&amp;$I$12&amp;";Custom3#"&amp;$I$13&amp;";Custom4#"&amp;#REF!&amp;"")+AE88</f>
        <v>#VALUE!</v>
      </c>
    </row>
    <row r="89" spans="8:23" ht="12" customHeight="1">
      <c r="H89" s="124" t="s">
        <v>166</v>
      </c>
      <c r="M89" s="62" t="s">
        <v>311</v>
      </c>
      <c r="P89" s="52" t="e">
        <f>[1]!HsGetValue(#REF!,"Scenario#"&amp;$P$10&amp;";Year#"&amp;$P$11&amp;";Period#"&amp;$P$12&amp;";View#"&amp;$P$13&amp;";Entity#"&amp;#REF!&amp;";Value#"&amp;#REF!&amp;";Account#"&amp;$H$89&amp;";ICP#"&amp;$I$10&amp;";Custom1#"&amp;$I$11&amp;";Custom2#"&amp;$I$12&amp;";Custom3#"&amp;$I$13&amp;";Custom4#"&amp;#REF!&amp;"")+Y89</f>
        <v>#VALUE!</v>
      </c>
      <c r="Q89" s="52"/>
      <c r="R89" s="52" t="e">
        <f>[1]!HsGetValue(#REF!,"Scenario#"&amp;$R$10&amp;";Year#"&amp;$R$11&amp;";Period#"&amp;$R$12&amp;";View#"&amp;$R$13&amp;";Entity#"&amp;#REF!&amp;";Value#"&amp;#REF!&amp;";Account#"&amp;$H$89&amp;";ICP#"&amp;$I$10&amp;";Custom1#"&amp;$I$11&amp;";Custom2#"&amp;$I$12&amp;";Custom3#"&amp;$I$13&amp;";Custom4#"&amp;#REF!&amp;"")+AA89</f>
        <v>#VALUE!</v>
      </c>
      <c r="S89" s="72"/>
      <c r="T89" s="52" t="e">
        <f>[1]!HsGetValue(#REF!,"Scenario#"&amp;$T$10&amp;";Year#"&amp;$T$11&amp;";Period#"&amp;$T$12&amp;";View#"&amp;$T$13&amp;";Entity#"&amp;#REF!&amp;";Value#"&amp;#REF!&amp;";Account#"&amp;$H$89&amp;";ICP#"&amp;$I$10&amp;";Custom1#"&amp;$I$11&amp;";Custom2#"&amp;$I$12&amp;";Custom3#"&amp;$I$13&amp;";Custom4#"&amp;#REF!&amp;"")+AC89</f>
        <v>#VALUE!</v>
      </c>
      <c r="V89" s="52" t="e">
        <f>[1]!HsGetValue(#REF!,"Scenario#"&amp;$V$10&amp;";Year#"&amp;$V$11&amp;";Period#"&amp;$V$12&amp;";View#"&amp;$V$13&amp;";Entity#"&amp;#REF!&amp;";Value#"&amp;#REF!&amp;";Account#"&amp;$H$89&amp;";ICP#"&amp;$I$10&amp;";Custom1#"&amp;$I$11&amp;";Custom2#"&amp;$I$12&amp;";Custom3#"&amp;$I$13&amp;";Custom4#"&amp;#REF!&amp;"")+AE89</f>
        <v>#VALUE!</v>
      </c>
    </row>
  </sheetData>
  <mergeCells count="5">
    <mergeCell ref="M26:N26"/>
    <mergeCell ref="M28:N28"/>
    <mergeCell ref="M49:N49"/>
    <mergeCell ref="M56:N56"/>
    <mergeCell ref="M67:N67"/>
  </mergeCells>
  <conditionalFormatting sqref="R74:R83 P73:P83 P84:Q89">
    <cfRule type="cellIs" dxfId="5" priority="10" stopIfTrue="1" operator="equal">
      <formula>"ERROR"</formula>
    </cfRule>
  </conditionalFormatting>
  <conditionalFormatting sqref="T74:T83">
    <cfRule type="cellIs" dxfId="4" priority="5" stopIfTrue="1" operator="equal">
      <formula>"ERROR"</formula>
    </cfRule>
  </conditionalFormatting>
  <conditionalFormatting sqref="V84:V89 T84:T89 R84:R89">
    <cfRule type="cellIs" dxfId="3" priority="1" stopIfTrue="1" operator="equal">
      <formula>"ERROR"</formula>
    </cfRule>
  </conditionalFormatting>
  <conditionalFormatting sqref="V74:V83">
    <cfRule type="cellIs" dxfId="2" priority="3" stopIfTrue="1" operator="equal">
      <formula>"ERROR"</formula>
    </cfRule>
  </conditionalFormatting>
  <pageMargins left="0.74803149606299202" right="0.74803149606299202" top="0.98425196850393704" bottom="0.98425196850393704" header="0.511811023622047" footer="0.511811023622047"/>
  <pageSetup scale="90" orientation="portrait" r:id="rId1"/>
  <headerFooter alignWithMargins="0">
    <oddFooter>&amp;C</oddFooter>
  </headerFooter>
  <customProperties>
    <customPr name="FUNCTIONCACHE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>
    <pageSetUpPr fitToPage="1"/>
  </sheetPr>
  <dimension ref="A1:G43"/>
  <sheetViews>
    <sheetView tabSelected="1" view="pageBreakPreview" zoomScaleNormal="100" zoomScaleSheetLayoutView="100" workbookViewId="0">
      <selection activeCell="K30" sqref="K30"/>
    </sheetView>
  </sheetViews>
  <sheetFormatPr defaultColWidth="9.140625" defaultRowHeight="12" customHeight="1"/>
  <cols>
    <col min="1" max="1" width="1.85546875" style="50" customWidth="1"/>
    <col min="2" max="2" width="50" style="50" customWidth="1"/>
    <col min="3" max="3" width="6.28515625" style="90" customWidth="1"/>
    <col min="4" max="4" width="9.140625" style="52" customWidth="1"/>
    <col min="5" max="5" width="3.140625" style="52" customWidth="1"/>
    <col min="6" max="6" width="9.7109375" style="52" customWidth="1"/>
    <col min="7" max="7" width="3.140625" style="52" customWidth="1"/>
    <col min="8" max="16384" width="9.140625" style="50"/>
  </cols>
  <sheetData>
    <row r="1" spans="1:7" ht="13.15" customHeight="1">
      <c r="A1" s="526" t="s">
        <v>269</v>
      </c>
      <c r="B1" s="489"/>
      <c r="C1" s="489"/>
      <c r="D1" s="489"/>
      <c r="E1" s="489"/>
      <c r="F1" s="489"/>
      <c r="G1" s="224"/>
    </row>
    <row r="2" spans="1:7" ht="13.15" customHeight="1">
      <c r="A2" s="526" t="s">
        <v>378</v>
      </c>
      <c r="B2" s="489"/>
      <c r="C2" s="489"/>
      <c r="D2" s="489"/>
      <c r="E2" s="489"/>
      <c r="F2" s="489"/>
      <c r="G2" s="224"/>
    </row>
    <row r="3" spans="1:7" ht="13.15" customHeight="1">
      <c r="A3" s="545" t="s">
        <v>464</v>
      </c>
      <c r="B3" s="515"/>
      <c r="C3" s="515"/>
      <c r="D3" s="515"/>
      <c r="E3" s="515"/>
      <c r="F3" s="515"/>
      <c r="G3" s="639"/>
    </row>
    <row r="4" spans="1:7" ht="13.15" customHeight="1">
      <c r="A4" s="546" t="s">
        <v>379</v>
      </c>
      <c r="B4" s="224"/>
      <c r="C4" s="224"/>
      <c r="D4" s="224"/>
      <c r="E4" s="224"/>
      <c r="F4" s="224"/>
      <c r="G4" s="224"/>
    </row>
    <row r="5" spans="1:7" s="56" customFormat="1" ht="12" customHeight="1">
      <c r="A5" s="520"/>
      <c r="B5" s="58"/>
      <c r="C5" s="59"/>
      <c r="D5" s="850" t="s">
        <v>473</v>
      </c>
      <c r="E5" s="850"/>
      <c r="F5" s="850"/>
      <c r="G5" s="70"/>
    </row>
    <row r="6" spans="1:7" s="56" customFormat="1" ht="12" customHeight="1">
      <c r="A6" s="556"/>
      <c r="B6" s="250"/>
      <c r="C6" s="570"/>
      <c r="D6" s="851"/>
      <c r="E6" s="851"/>
      <c r="F6" s="851"/>
      <c r="G6" s="642"/>
    </row>
    <row r="7" spans="1:7" ht="12.75" customHeight="1">
      <c r="A7" s="519"/>
      <c r="B7" s="519"/>
      <c r="C7" s="66" t="s">
        <v>153</v>
      </c>
      <c r="D7" s="567">
        <v>2021</v>
      </c>
      <c r="E7" s="635"/>
      <c r="F7" s="568">
        <v>2020</v>
      </c>
      <c r="G7" s="636">
        <v>-1</v>
      </c>
    </row>
    <row r="8" spans="1:7" ht="14.25" hidden="1" customHeight="1">
      <c r="A8" s="605"/>
      <c r="B8" s="605"/>
      <c r="C8" s="66"/>
      <c r="D8" s="567"/>
      <c r="E8" s="571"/>
      <c r="F8" s="568"/>
      <c r="G8" s="643"/>
    </row>
    <row r="9" spans="1:7" ht="12.75" customHeight="1">
      <c r="A9" s="520" t="s">
        <v>380</v>
      </c>
      <c r="B9" s="520"/>
      <c r="C9" s="411">
        <v>2</v>
      </c>
      <c r="D9" s="618">
        <v>1341</v>
      </c>
      <c r="E9" s="486" t="s">
        <v>395</v>
      </c>
      <c r="F9" s="505">
        <v>1522</v>
      </c>
      <c r="G9" s="503" t="s">
        <v>395</v>
      </c>
    </row>
    <row r="10" spans="1:7">
      <c r="A10" s="853" t="s">
        <v>381</v>
      </c>
      <c r="B10" s="853"/>
      <c r="C10" s="412">
        <v>10</v>
      </c>
      <c r="D10" s="619">
        <v>1157</v>
      </c>
      <c r="E10" s="320"/>
      <c r="F10" s="592">
        <v>1357</v>
      </c>
      <c r="G10" s="321"/>
    </row>
    <row r="11" spans="1:7" ht="12.75" customHeight="1">
      <c r="A11" s="852" t="s">
        <v>382</v>
      </c>
      <c r="B11" s="852"/>
      <c r="C11" s="180"/>
      <c r="D11" s="608">
        <f>D9-D10</f>
        <v>184</v>
      </c>
      <c r="E11" s="507"/>
      <c r="F11" s="566">
        <f>F9-F10</f>
        <v>165</v>
      </c>
      <c r="G11" s="508"/>
    </row>
    <row r="12" spans="1:7" ht="12.75" customHeight="1">
      <c r="A12" s="854" t="s">
        <v>383</v>
      </c>
      <c r="B12" s="854"/>
      <c r="C12" s="411"/>
      <c r="D12" s="608">
        <v>81</v>
      </c>
      <c r="E12" s="507"/>
      <c r="F12" s="566">
        <v>113</v>
      </c>
      <c r="G12" s="508"/>
    </row>
    <row r="13" spans="1:7">
      <c r="A13" s="854" t="s">
        <v>384</v>
      </c>
      <c r="B13" s="854"/>
      <c r="C13" s="411">
        <v>3</v>
      </c>
      <c r="D13" s="608">
        <v>74</v>
      </c>
      <c r="E13" s="507"/>
      <c r="F13" s="566">
        <v>50</v>
      </c>
      <c r="G13" s="508"/>
    </row>
    <row r="14" spans="1:7" s="56" customFormat="1">
      <c r="A14" s="838" t="s">
        <v>492</v>
      </c>
      <c r="B14" s="838"/>
      <c r="C14" s="411">
        <v>4</v>
      </c>
      <c r="D14" s="608">
        <v>0</v>
      </c>
      <c r="E14" s="507"/>
      <c r="F14" s="566">
        <v>-7</v>
      </c>
      <c r="G14" s="508"/>
    </row>
    <row r="15" spans="1:7" ht="11.25" customHeight="1">
      <c r="A15" s="853" t="s">
        <v>385</v>
      </c>
      <c r="B15" s="853"/>
      <c r="C15" s="412">
        <v>5</v>
      </c>
      <c r="D15" s="571">
        <v>10</v>
      </c>
      <c r="E15" s="320"/>
      <c r="F15" s="643">
        <v>-96</v>
      </c>
      <c r="G15" s="321"/>
    </row>
    <row r="16" spans="1:7" ht="12.75" customHeight="1">
      <c r="A16" s="852" t="s">
        <v>386</v>
      </c>
      <c r="B16" s="852"/>
      <c r="C16" s="180"/>
      <c r="D16" s="608">
        <f>D11-((SUM(D12:D15)))</f>
        <v>19</v>
      </c>
      <c r="E16" s="324"/>
      <c r="F16" s="566">
        <f>F11-((SUM(F12:F15)))</f>
        <v>105</v>
      </c>
      <c r="G16" s="325"/>
    </row>
    <row r="17" spans="1:7">
      <c r="A17" s="487" t="s">
        <v>387</v>
      </c>
      <c r="B17" s="487"/>
      <c r="C17" s="411">
        <v>6</v>
      </c>
      <c r="D17" s="608">
        <v>290</v>
      </c>
      <c r="E17" s="507"/>
      <c r="F17" s="566">
        <v>402</v>
      </c>
      <c r="G17" s="508"/>
    </row>
    <row r="18" spans="1:7">
      <c r="A18" s="450" t="s">
        <v>388</v>
      </c>
      <c r="B18" s="450"/>
      <c r="C18" s="412">
        <v>6</v>
      </c>
      <c r="D18" s="571">
        <v>-24</v>
      </c>
      <c r="E18" s="320"/>
      <c r="F18" s="643">
        <v>-12</v>
      </c>
      <c r="G18" s="321"/>
    </row>
    <row r="19" spans="1:7" ht="12.75" customHeight="1">
      <c r="A19" s="852" t="s">
        <v>389</v>
      </c>
      <c r="B19" s="852"/>
      <c r="C19" s="362"/>
      <c r="D19" s="608">
        <f>D16-D17-D18</f>
        <v>-247</v>
      </c>
      <c r="E19" s="507"/>
      <c r="F19" s="566">
        <f>F16-F17-F18</f>
        <v>-285</v>
      </c>
      <c r="G19" s="508"/>
    </row>
    <row r="20" spans="1:7" ht="12" customHeight="1">
      <c r="A20" s="853" t="s">
        <v>390</v>
      </c>
      <c r="B20" s="853"/>
      <c r="C20" s="412"/>
      <c r="D20" s="571">
        <v>4</v>
      </c>
      <c r="E20" s="320"/>
      <c r="F20" s="643">
        <v>-4</v>
      </c>
      <c r="G20" s="321"/>
    </row>
    <row r="21" spans="1:7" ht="12.75" customHeight="1">
      <c r="A21" s="837" t="s">
        <v>527</v>
      </c>
      <c r="B21" s="837"/>
      <c r="C21" s="180"/>
      <c r="D21" s="608">
        <f>D19-D20</f>
        <v>-251</v>
      </c>
      <c r="E21" s="486" t="s">
        <v>395</v>
      </c>
      <c r="F21" s="566">
        <f>F19-F20</f>
        <v>-281</v>
      </c>
      <c r="G21" s="503" t="s">
        <v>395</v>
      </c>
    </row>
    <row r="22" spans="1:7" ht="12.75" customHeight="1">
      <c r="A22" s="798" t="s">
        <v>528</v>
      </c>
      <c r="B22" s="797"/>
      <c r="C22" s="180">
        <v>17</v>
      </c>
      <c r="D22" s="618">
        <v>5321</v>
      </c>
      <c r="E22" s="486"/>
      <c r="F22" s="566">
        <v>81</v>
      </c>
      <c r="G22" s="503"/>
    </row>
    <row r="23" spans="1:7" ht="12.75" customHeight="1" thickBot="1">
      <c r="A23" s="816" t="s">
        <v>391</v>
      </c>
      <c r="B23" s="816"/>
      <c r="C23" s="182"/>
      <c r="D23" s="752">
        <f>D21+D22</f>
        <v>5070</v>
      </c>
      <c r="E23" s="464" t="s">
        <v>395</v>
      </c>
      <c r="F23" s="653">
        <f>F21+F22</f>
        <v>-200</v>
      </c>
      <c r="G23" s="456" t="s">
        <v>395</v>
      </c>
    </row>
    <row r="24" spans="1:7" ht="13.5" customHeight="1">
      <c r="A24" s="838" t="s">
        <v>392</v>
      </c>
      <c r="B24" s="838"/>
      <c r="C24" s="180"/>
      <c r="D24" s="572"/>
      <c r="E24" s="82"/>
      <c r="F24" s="654"/>
      <c r="G24" s="82"/>
    </row>
    <row r="25" spans="1:7" ht="24">
      <c r="A25" s="515"/>
      <c r="B25" s="518" t="s">
        <v>487</v>
      </c>
      <c r="C25" s="180"/>
      <c r="D25" s="618">
        <v>5041</v>
      </c>
      <c r="E25" s="486" t="s">
        <v>395</v>
      </c>
      <c r="F25" s="566">
        <v>-258</v>
      </c>
      <c r="G25" s="503" t="s">
        <v>395</v>
      </c>
    </row>
    <row r="26" spans="1:7" ht="13.5">
      <c r="A26" s="519"/>
      <c r="B26" s="452" t="s">
        <v>507</v>
      </c>
      <c r="C26" s="179"/>
      <c r="D26" s="608">
        <v>29</v>
      </c>
      <c r="E26" s="507"/>
      <c r="F26" s="566">
        <v>58</v>
      </c>
      <c r="G26" s="508"/>
    </row>
    <row r="27" spans="1:7" ht="12.75" customHeight="1" thickBot="1">
      <c r="A27" s="451"/>
      <c r="B27" s="451"/>
      <c r="C27" s="182"/>
      <c r="D27" s="752">
        <f>SUM(D25:D26)</f>
        <v>5070</v>
      </c>
      <c r="E27" s="464" t="s">
        <v>395</v>
      </c>
      <c r="F27" s="653">
        <f>SUM(F25:F26)</f>
        <v>-200</v>
      </c>
      <c r="G27" s="456" t="s">
        <v>395</v>
      </c>
    </row>
    <row r="28" spans="1:7" ht="12.75" customHeight="1">
      <c r="A28" s="797" t="s">
        <v>572</v>
      </c>
      <c r="B28" s="797"/>
      <c r="C28" s="180"/>
      <c r="D28" s="608"/>
      <c r="E28" s="486"/>
      <c r="F28" s="566"/>
      <c r="G28" s="503"/>
    </row>
    <row r="29" spans="1:7" ht="12.75" customHeight="1">
      <c r="A29" s="797"/>
      <c r="B29" s="797" t="s">
        <v>571</v>
      </c>
      <c r="C29" s="180"/>
      <c r="D29" s="608"/>
      <c r="E29" s="486"/>
      <c r="F29" s="566"/>
      <c r="G29" s="503"/>
    </row>
    <row r="30" spans="1:7" ht="12.75" customHeight="1">
      <c r="A30" s="798"/>
      <c r="B30" s="798" t="s">
        <v>529</v>
      </c>
      <c r="C30" s="180"/>
      <c r="D30" s="608">
        <v>-251</v>
      </c>
      <c r="E30" s="486" t="s">
        <v>395</v>
      </c>
      <c r="F30" s="566">
        <v>-281</v>
      </c>
      <c r="G30" s="503" t="s">
        <v>395</v>
      </c>
    </row>
    <row r="31" spans="1:7" ht="12.75" customHeight="1">
      <c r="A31" s="798"/>
      <c r="B31" s="798" t="s">
        <v>530</v>
      </c>
      <c r="C31" s="180">
        <v>17</v>
      </c>
      <c r="D31" s="618">
        <v>5292</v>
      </c>
      <c r="E31" s="486"/>
      <c r="F31" s="566">
        <v>23</v>
      </c>
      <c r="G31" s="503"/>
    </row>
    <row r="32" spans="1:7" ht="12.75" customHeight="1" thickBot="1">
      <c r="A32" s="451"/>
      <c r="B32" s="451"/>
      <c r="C32" s="182"/>
      <c r="D32" s="752">
        <f>D31+D30</f>
        <v>5041</v>
      </c>
      <c r="E32" s="464" t="s">
        <v>395</v>
      </c>
      <c r="F32" s="653">
        <f>F31+F30</f>
        <v>-258</v>
      </c>
      <c r="G32" s="456" t="s">
        <v>395</v>
      </c>
    </row>
    <row r="33" spans="1:7" ht="12.75" customHeight="1">
      <c r="A33" s="837" t="s">
        <v>394</v>
      </c>
      <c r="B33" s="837"/>
      <c r="C33" s="411">
        <v>7</v>
      </c>
      <c r="D33" s="572"/>
      <c r="E33" s="84"/>
      <c r="F33" s="654"/>
      <c r="G33" s="85"/>
    </row>
    <row r="34" spans="1:7" ht="12.75" customHeight="1">
      <c r="A34" s="797"/>
      <c r="B34" s="798" t="s">
        <v>531</v>
      </c>
      <c r="C34" s="411"/>
      <c r="D34" s="781" t="s">
        <v>518</v>
      </c>
      <c r="E34" s="486" t="s">
        <v>395</v>
      </c>
      <c r="F34" s="751" t="s">
        <v>504</v>
      </c>
      <c r="G34" s="503" t="s">
        <v>395</v>
      </c>
    </row>
    <row r="35" spans="1:7" ht="12.75" customHeight="1">
      <c r="A35" s="797"/>
      <c r="B35" s="798" t="s">
        <v>532</v>
      </c>
      <c r="C35" s="411">
        <v>17</v>
      </c>
      <c r="D35" s="781" t="s">
        <v>522</v>
      </c>
      <c r="E35" s="486" t="s">
        <v>395</v>
      </c>
      <c r="F35" s="654" t="s">
        <v>505</v>
      </c>
      <c r="G35" s="503" t="s">
        <v>395</v>
      </c>
    </row>
    <row r="36" spans="1:7" ht="12.75" customHeight="1" thickBot="1">
      <c r="A36" s="485"/>
      <c r="B36" s="802" t="s">
        <v>533</v>
      </c>
      <c r="C36" s="782">
        <v>17</v>
      </c>
      <c r="D36" s="783" t="s">
        <v>521</v>
      </c>
      <c r="E36" s="255" t="s">
        <v>395</v>
      </c>
      <c r="F36" s="784" t="s">
        <v>505</v>
      </c>
      <c r="G36" s="81" t="s">
        <v>395</v>
      </c>
    </row>
    <row r="37" spans="1:7" ht="12.75" customHeight="1" thickBot="1">
      <c r="A37" s="485" t="s">
        <v>523</v>
      </c>
      <c r="B37" s="802"/>
      <c r="C37" s="782"/>
      <c r="D37" s="783" t="s">
        <v>519</v>
      </c>
      <c r="E37" s="255" t="s">
        <v>395</v>
      </c>
      <c r="F37" s="164" t="s">
        <v>506</v>
      </c>
      <c r="G37" s="81" t="s">
        <v>395</v>
      </c>
    </row>
    <row r="38" spans="1:7" ht="13.5" customHeight="1" thickBot="1">
      <c r="A38" s="485" t="s">
        <v>524</v>
      </c>
      <c r="B38" s="245"/>
      <c r="C38" s="245"/>
      <c r="D38" s="785" t="s">
        <v>520</v>
      </c>
      <c r="E38" s="255" t="s">
        <v>395</v>
      </c>
      <c r="F38" s="164" t="s">
        <v>506</v>
      </c>
      <c r="G38" s="81" t="s">
        <v>395</v>
      </c>
    </row>
    <row r="39" spans="1:7">
      <c r="A39" s="808" t="s">
        <v>313</v>
      </c>
      <c r="B39" s="847" t="s">
        <v>534</v>
      </c>
      <c r="C39" s="847"/>
      <c r="D39" s="847"/>
      <c r="E39" s="847"/>
      <c r="F39" s="847"/>
      <c r="G39" s="365"/>
    </row>
    <row r="40" spans="1:7" ht="12.75" customHeight="1">
      <c r="A40" s="808" t="s">
        <v>336</v>
      </c>
      <c r="B40" s="848" t="s">
        <v>535</v>
      </c>
      <c r="C40" s="848"/>
      <c r="D40" s="848"/>
      <c r="E40" s="848"/>
      <c r="F40" s="848"/>
      <c r="G40" s="848"/>
    </row>
    <row r="41" spans="1:7" ht="12.75" customHeight="1">
      <c r="A41" s="622"/>
      <c r="B41" s="849" t="s">
        <v>536</v>
      </c>
      <c r="C41" s="849"/>
      <c r="D41" s="849"/>
      <c r="E41" s="849"/>
      <c r="F41" s="849"/>
      <c r="G41" s="849"/>
    </row>
    <row r="42" spans="1:7" ht="12.75" customHeight="1">
      <c r="A42" s="622"/>
      <c r="B42" s="807"/>
      <c r="C42" s="807"/>
      <c r="D42" s="807"/>
      <c r="E42" s="807"/>
      <c r="F42" s="807"/>
      <c r="G42" s="807"/>
    </row>
    <row r="43" spans="1:7" ht="12.75" customHeight="1">
      <c r="A43" s="548" t="s">
        <v>465</v>
      </c>
      <c r="B43" s="363"/>
      <c r="C43" s="364"/>
      <c r="D43" s="365"/>
      <c r="E43" s="365"/>
      <c r="F43" s="365"/>
      <c r="G43" s="365"/>
    </row>
  </sheetData>
  <mergeCells count="16">
    <mergeCell ref="B39:F39"/>
    <mergeCell ref="B40:G40"/>
    <mergeCell ref="B41:G41"/>
    <mergeCell ref="D5:F6"/>
    <mergeCell ref="A16:B16"/>
    <mergeCell ref="A11:B11"/>
    <mergeCell ref="A10:B10"/>
    <mergeCell ref="A12:B12"/>
    <mergeCell ref="A13:B13"/>
    <mergeCell ref="A15:B15"/>
    <mergeCell ref="A14:B14"/>
    <mergeCell ref="A33:B33"/>
    <mergeCell ref="A19:B19"/>
    <mergeCell ref="A20:B20"/>
    <mergeCell ref="A21:B21"/>
    <mergeCell ref="A24:B24"/>
  </mergeCells>
  <phoneticPr fontId="8" type="noConversion"/>
  <printOptions horizontalCentered="1"/>
  <pageMargins left="0.7" right="0.7" top="0.75" bottom="0.75" header="0.3" footer="0.3"/>
  <pageSetup orientation="portrait" r:id="rId1"/>
  <headerFooter alignWithMargins="0">
    <oddFooter>&amp;C</oddFooter>
  </headerFooter>
  <ignoredErrors>
    <ignoredError sqref="A39:A4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/>
  <dimension ref="A1:I42"/>
  <sheetViews>
    <sheetView view="pageBreakPreview" zoomScaleNormal="100" zoomScaleSheetLayoutView="100" workbookViewId="0">
      <selection activeCell="C27" sqref="C27:D27"/>
    </sheetView>
  </sheetViews>
  <sheetFormatPr defaultColWidth="9.140625" defaultRowHeight="12" customHeight="1"/>
  <cols>
    <col min="1" max="1" width="2" style="142" customWidth="1"/>
    <col min="2" max="3" width="1.28515625" style="142" customWidth="1"/>
    <col min="4" max="4" width="52.28515625" style="142" customWidth="1"/>
    <col min="5" max="5" width="4.140625" style="142" bestFit="1" customWidth="1"/>
    <col min="6" max="6" width="9.7109375" style="154" customWidth="1"/>
    <col min="7" max="7" width="1.7109375" style="154" bestFit="1" customWidth="1"/>
    <col min="8" max="8" width="9.7109375" style="154" customWidth="1"/>
    <col min="9" max="9" width="2" style="679" customWidth="1"/>
    <col min="10" max="16384" width="9.140625" style="50"/>
  </cols>
  <sheetData>
    <row r="1" spans="1:9" ht="12" customHeight="1">
      <c r="A1" s="453" t="s">
        <v>269</v>
      </c>
      <c r="B1" s="218"/>
      <c r="C1" s="218"/>
      <c r="D1" s="218"/>
      <c r="E1" s="218"/>
      <c r="F1" s="218"/>
      <c r="G1" s="675"/>
      <c r="H1" s="177"/>
      <c r="I1" s="675"/>
    </row>
    <row r="2" spans="1:9" ht="12" customHeight="1">
      <c r="A2" s="454" t="s">
        <v>396</v>
      </c>
      <c r="B2" s="218"/>
      <c r="C2" s="218"/>
      <c r="D2" s="218"/>
      <c r="E2" s="218"/>
      <c r="F2" s="218"/>
      <c r="G2" s="675"/>
      <c r="H2" s="177"/>
      <c r="I2" s="675"/>
    </row>
    <row r="3" spans="1:9" ht="12" customHeight="1">
      <c r="A3" s="547" t="s">
        <v>464</v>
      </c>
      <c r="B3" s="176"/>
      <c r="C3" s="176"/>
      <c r="D3" s="176"/>
      <c r="E3" s="176"/>
      <c r="F3" s="176"/>
      <c r="G3" s="675"/>
      <c r="H3" s="177"/>
      <c r="I3" s="675"/>
    </row>
    <row r="4" spans="1:9" ht="12" customHeight="1">
      <c r="A4" s="546" t="s">
        <v>397</v>
      </c>
      <c r="B4" s="223"/>
      <c r="C4" s="223"/>
      <c r="D4" s="223"/>
      <c r="E4" s="223"/>
      <c r="F4" s="223"/>
      <c r="G4" s="675"/>
      <c r="H4" s="177"/>
      <c r="I4" s="675"/>
    </row>
    <row r="5" spans="1:9" ht="12" customHeight="1">
      <c r="A5" s="546"/>
      <c r="B5" s="223"/>
      <c r="C5" s="223"/>
      <c r="D5" s="223"/>
      <c r="E5" s="223"/>
      <c r="F5" s="223"/>
      <c r="G5" s="675"/>
      <c r="H5" s="177"/>
      <c r="I5" s="675"/>
    </row>
    <row r="6" spans="1:9" ht="27" customHeight="1">
      <c r="A6" s="556"/>
      <c r="B6" s="559"/>
      <c r="C6" s="559"/>
      <c r="D6" s="559"/>
      <c r="E6" s="559"/>
      <c r="F6" s="851" t="s">
        <v>473</v>
      </c>
      <c r="G6" s="855"/>
      <c r="H6" s="855"/>
      <c r="I6" s="677"/>
    </row>
    <row r="7" spans="1:9" s="62" customFormat="1" ht="12" customHeight="1">
      <c r="A7" s="856"/>
      <c r="B7" s="856"/>
      <c r="C7" s="856"/>
      <c r="D7" s="856"/>
      <c r="E7" s="543"/>
      <c r="F7" s="565">
        <v>2021</v>
      </c>
      <c r="G7" s="658"/>
      <c r="H7" s="590">
        <v>2020</v>
      </c>
      <c r="I7" s="678"/>
    </row>
    <row r="8" spans="1:9" s="62" customFormat="1" ht="13.5" hidden="1" customHeight="1">
      <c r="A8" s="606"/>
      <c r="B8" s="606"/>
      <c r="C8" s="606"/>
      <c r="D8" s="606"/>
      <c r="E8" s="606"/>
      <c r="F8" s="565"/>
      <c r="G8" s="658"/>
      <c r="H8" s="590"/>
      <c r="I8" s="678"/>
    </row>
    <row r="9" spans="1:9" ht="12.75" customHeight="1">
      <c r="A9" s="857" t="s">
        <v>391</v>
      </c>
      <c r="B9" s="857"/>
      <c r="C9" s="857"/>
      <c r="D9" s="857"/>
      <c r="E9" s="523"/>
      <c r="F9" s="753">
        <v>5070</v>
      </c>
      <c r="G9" s="457" t="s">
        <v>395</v>
      </c>
      <c r="H9" s="578">
        <v>-200</v>
      </c>
      <c r="I9" s="458" t="s">
        <v>395</v>
      </c>
    </row>
    <row r="10" spans="1:9" ht="12.75" customHeight="1">
      <c r="A10" s="852" t="s">
        <v>398</v>
      </c>
      <c r="B10" s="852"/>
      <c r="C10" s="852"/>
      <c r="D10" s="852"/>
      <c r="E10" s="512"/>
      <c r="F10" s="149"/>
      <c r="G10" s="447"/>
      <c r="H10" s="152"/>
      <c r="I10" s="447"/>
    </row>
    <row r="11" spans="1:9" ht="12.75" customHeight="1">
      <c r="A11" s="832" t="s">
        <v>399</v>
      </c>
      <c r="B11" s="832"/>
      <c r="C11" s="832"/>
      <c r="D11" s="832"/>
      <c r="E11" s="514"/>
      <c r="F11" s="506"/>
      <c r="G11" s="509"/>
      <c r="H11" s="509"/>
      <c r="I11" s="509"/>
    </row>
    <row r="12" spans="1:9" ht="12.75" customHeight="1">
      <c r="A12" s="520"/>
      <c r="B12" s="832" t="s">
        <v>461</v>
      </c>
      <c r="C12" s="832"/>
      <c r="D12" s="832"/>
      <c r="E12" s="514"/>
      <c r="F12" s="506"/>
      <c r="G12" s="509"/>
      <c r="H12" s="509"/>
      <c r="I12" s="509"/>
    </row>
    <row r="13" spans="1:9" ht="14.25" customHeight="1">
      <c r="A13" s="520"/>
      <c r="B13" s="520"/>
      <c r="C13" s="854" t="s">
        <v>400</v>
      </c>
      <c r="D13" s="854"/>
      <c r="E13" s="520"/>
      <c r="F13" s="593">
        <v>0</v>
      </c>
      <c r="G13" s="509"/>
      <c r="H13" s="575">
        <v>-1</v>
      </c>
      <c r="I13" s="509"/>
    </row>
    <row r="14" spans="1:9" ht="14.25" customHeight="1">
      <c r="A14" s="520"/>
      <c r="B14" s="520"/>
      <c r="C14" s="858" t="s">
        <v>537</v>
      </c>
      <c r="D14" s="858"/>
      <c r="E14" s="518"/>
      <c r="F14" s="593">
        <v>8</v>
      </c>
      <c r="G14" s="328"/>
      <c r="H14" s="575">
        <v>-107</v>
      </c>
      <c r="I14" s="328"/>
    </row>
    <row r="15" spans="1:9" ht="14.25" customHeight="1">
      <c r="A15" s="520"/>
      <c r="B15" s="520"/>
      <c r="C15" s="858" t="s">
        <v>466</v>
      </c>
      <c r="D15" s="858"/>
      <c r="E15" s="518"/>
      <c r="F15" s="593">
        <v>-16</v>
      </c>
      <c r="G15" s="328"/>
      <c r="H15" s="575">
        <v>15</v>
      </c>
      <c r="I15" s="328"/>
    </row>
    <row r="16" spans="1:9" ht="14.25" customHeight="1">
      <c r="A16" s="520"/>
      <c r="B16" s="520"/>
      <c r="C16" s="853" t="s">
        <v>390</v>
      </c>
      <c r="D16" s="853"/>
      <c r="E16" s="519"/>
      <c r="F16" s="593">
        <v>2</v>
      </c>
      <c r="G16" s="501"/>
      <c r="H16" s="575">
        <v>32</v>
      </c>
      <c r="I16" s="501"/>
    </row>
    <row r="17" spans="1:9" ht="12.75" customHeight="1">
      <c r="A17" s="522"/>
      <c r="B17" s="522"/>
      <c r="C17" s="522"/>
      <c r="D17" s="522"/>
      <c r="E17" s="522"/>
      <c r="F17" s="594">
        <f>SUM(F13:F16)</f>
        <v>-6</v>
      </c>
      <c r="G17" s="448"/>
      <c r="H17" s="578">
        <f>SUM(H13:H16)</f>
        <v>-61</v>
      </c>
      <c r="I17" s="448"/>
    </row>
    <row r="18" spans="1:9" s="56" customFormat="1" ht="12.75" customHeight="1">
      <c r="A18" s="455"/>
      <c r="B18" s="864" t="s">
        <v>479</v>
      </c>
      <c r="C18" s="864"/>
      <c r="D18" s="864"/>
      <c r="E18" s="499"/>
      <c r="F18" s="506"/>
      <c r="G18" s="509"/>
      <c r="H18" s="509"/>
      <c r="I18" s="509"/>
    </row>
    <row r="19" spans="1:9" s="56" customFormat="1" ht="12.75" customHeight="1">
      <c r="A19" s="462"/>
      <c r="B19" s="450"/>
      <c r="C19" s="519" t="s">
        <v>493</v>
      </c>
      <c r="D19" s="519"/>
      <c r="E19" s="519"/>
      <c r="F19" s="595">
        <v>-11</v>
      </c>
      <c r="G19" s="501"/>
      <c r="H19" s="655">
        <v>1</v>
      </c>
      <c r="I19" s="501"/>
    </row>
    <row r="20" spans="1:9" ht="12.75" customHeight="1">
      <c r="A20" s="789"/>
      <c r="B20" s="863" t="s">
        <v>401</v>
      </c>
      <c r="C20" s="863"/>
      <c r="D20" s="863"/>
      <c r="E20" s="790"/>
      <c r="F20" s="791"/>
      <c r="G20" s="792"/>
      <c r="H20" s="792"/>
      <c r="I20" s="792"/>
    </row>
    <row r="21" spans="1:9" ht="12.75" customHeight="1">
      <c r="A21" s="786"/>
      <c r="B21" s="793"/>
      <c r="C21" s="865" t="s">
        <v>462</v>
      </c>
      <c r="D21" s="865"/>
      <c r="E21" s="452"/>
      <c r="F21" s="595">
        <v>19</v>
      </c>
      <c r="G21" s="794"/>
      <c r="H21" s="655">
        <v>-102</v>
      </c>
      <c r="I21" s="794"/>
    </row>
    <row r="22" spans="1:9" ht="12.75" customHeight="1">
      <c r="A22" s="515" t="s">
        <v>468</v>
      </c>
      <c r="B22" s="520"/>
      <c r="C22" s="520"/>
      <c r="D22" s="520"/>
      <c r="E22" s="520"/>
      <c r="F22" s="330"/>
      <c r="G22" s="328"/>
      <c r="H22" s="331"/>
      <c r="I22" s="328"/>
    </row>
    <row r="23" spans="1:9" ht="12.75" customHeight="1">
      <c r="A23" s="812"/>
      <c r="B23" s="812" t="s">
        <v>489</v>
      </c>
      <c r="C23" s="813"/>
      <c r="D23" s="813"/>
      <c r="E23" s="813"/>
      <c r="F23" s="803"/>
      <c r="G23" s="372"/>
      <c r="H23" s="804"/>
      <c r="I23" s="372"/>
    </row>
    <row r="24" spans="1:9" ht="12.75" customHeight="1">
      <c r="A24" s="814"/>
      <c r="B24" s="814"/>
      <c r="C24" s="814" t="s">
        <v>493</v>
      </c>
      <c r="D24" s="814"/>
      <c r="E24" s="814"/>
      <c r="F24" s="817">
        <v>1</v>
      </c>
      <c r="G24" s="501"/>
      <c r="H24" s="603">
        <v>-10</v>
      </c>
      <c r="I24" s="501"/>
    </row>
    <row r="25" spans="1:9" ht="12.75" customHeight="1">
      <c r="A25" s="488"/>
      <c r="B25" s="862" t="s">
        <v>402</v>
      </c>
      <c r="C25" s="862"/>
      <c r="D25" s="862"/>
      <c r="E25" s="521"/>
      <c r="F25" s="506"/>
      <c r="G25" s="509"/>
      <c r="H25" s="509"/>
      <c r="I25" s="509"/>
    </row>
    <row r="26" spans="1:9">
      <c r="A26" s="515"/>
      <c r="B26" s="515" t="s">
        <v>370</v>
      </c>
      <c r="C26" s="859" t="s">
        <v>476</v>
      </c>
      <c r="D26" s="838"/>
      <c r="E26" s="513"/>
      <c r="F26" s="572">
        <v>559</v>
      </c>
      <c r="G26" s="509"/>
      <c r="H26" s="654">
        <v>594</v>
      </c>
      <c r="I26" s="509"/>
    </row>
    <row r="27" spans="1:9" ht="12.75" customHeight="1">
      <c r="A27" s="459"/>
      <c r="B27" s="459"/>
      <c r="C27" s="853" t="s">
        <v>390</v>
      </c>
      <c r="D27" s="853"/>
      <c r="E27" s="519"/>
      <c r="F27" s="595">
        <v>0</v>
      </c>
      <c r="G27" s="501"/>
      <c r="H27" s="655">
        <v>-23</v>
      </c>
      <c r="I27" s="501"/>
    </row>
    <row r="28" spans="1:9" ht="12.75" customHeight="1">
      <c r="A28" s="459"/>
      <c r="B28" s="459"/>
      <c r="C28" s="460"/>
      <c r="D28" s="460"/>
      <c r="E28" s="484"/>
      <c r="F28" s="572">
        <f>SUM(F26:F27)</f>
        <v>559</v>
      </c>
      <c r="G28" s="501"/>
      <c r="H28" s="654">
        <f>SUM(H26:H27)</f>
        <v>571</v>
      </c>
      <c r="I28" s="501"/>
    </row>
    <row r="29" spans="1:9" ht="12.75" customHeight="1">
      <c r="A29" s="857" t="s">
        <v>404</v>
      </c>
      <c r="B29" s="857"/>
      <c r="C29" s="857"/>
      <c r="D29" s="857"/>
      <c r="E29" s="523"/>
      <c r="F29" s="596">
        <f>F28+F24+F21+F19+F17</f>
        <v>562</v>
      </c>
      <c r="G29" s="448"/>
      <c r="H29" s="656">
        <f>(H17+H19+H21+H28+H24)</f>
        <v>399</v>
      </c>
      <c r="I29" s="448"/>
    </row>
    <row r="30" spans="1:9" ht="12.75" customHeight="1" thickBot="1">
      <c r="A30" s="860" t="s">
        <v>403</v>
      </c>
      <c r="B30" s="860"/>
      <c r="C30" s="860"/>
      <c r="D30" s="860"/>
      <c r="E30" s="485"/>
      <c r="F30" s="752">
        <v>5632</v>
      </c>
      <c r="G30" s="464" t="s">
        <v>395</v>
      </c>
      <c r="H30" s="657">
        <f>SUM(H29+H9)</f>
        <v>199</v>
      </c>
      <c r="I30" s="456" t="s">
        <v>395</v>
      </c>
    </row>
    <row r="31" spans="1:9" ht="12.75" customHeight="1">
      <c r="A31" s="861" t="s">
        <v>392</v>
      </c>
      <c r="B31" s="861"/>
      <c r="C31" s="861"/>
      <c r="D31" s="861"/>
      <c r="E31" s="513"/>
      <c r="F31" s="502"/>
      <c r="G31" s="447"/>
      <c r="H31" s="591"/>
      <c r="I31" s="447"/>
    </row>
    <row r="32" spans="1:9" ht="22.5" customHeight="1">
      <c r="A32" s="515"/>
      <c r="B32" s="858" t="s">
        <v>487</v>
      </c>
      <c r="C32" s="858"/>
      <c r="D32" s="858"/>
      <c r="E32" s="518"/>
      <c r="F32" s="618">
        <v>5642</v>
      </c>
      <c r="G32" s="486" t="s">
        <v>395</v>
      </c>
      <c r="H32" s="654">
        <v>174</v>
      </c>
      <c r="I32" s="503" t="s">
        <v>395</v>
      </c>
    </row>
    <row r="33" spans="1:9" ht="12.75" customHeight="1">
      <c r="A33" s="459"/>
      <c r="B33" s="853" t="s">
        <v>393</v>
      </c>
      <c r="C33" s="853"/>
      <c r="D33" s="853"/>
      <c r="E33" s="66"/>
      <c r="F33" s="595">
        <v>-10</v>
      </c>
      <c r="G33" s="501"/>
      <c r="H33" s="655">
        <v>25</v>
      </c>
      <c r="I33" s="501"/>
    </row>
    <row r="34" spans="1:9" ht="12.75" customHeight="1" thickBot="1">
      <c r="A34" s="461"/>
      <c r="B34" s="461"/>
      <c r="C34" s="461"/>
      <c r="D34" s="461"/>
      <c r="E34" s="483"/>
      <c r="F34" s="752">
        <f>SUM(F32:F33)</f>
        <v>5632</v>
      </c>
      <c r="G34" s="464" t="s">
        <v>395</v>
      </c>
      <c r="H34" s="657">
        <f>SUM(H32:H33)</f>
        <v>199</v>
      </c>
      <c r="I34" s="456" t="s">
        <v>395</v>
      </c>
    </row>
    <row r="35" spans="1:9" ht="12.75" customHeight="1">
      <c r="A35" s="809" t="s">
        <v>538</v>
      </c>
      <c r="B35" s="809"/>
      <c r="C35" s="809"/>
      <c r="D35" s="809"/>
      <c r="E35" s="455"/>
      <c r="F35" s="618"/>
      <c r="G35" s="486"/>
      <c r="H35" s="654"/>
      <c r="I35" s="503"/>
    </row>
    <row r="36" spans="1:9" ht="12.75" customHeight="1">
      <c r="A36" s="809"/>
      <c r="B36" s="809" t="s">
        <v>539</v>
      </c>
      <c r="C36" s="809"/>
      <c r="D36" s="809"/>
      <c r="E36" s="455"/>
      <c r="F36" s="618"/>
      <c r="G36" s="486"/>
      <c r="H36" s="654"/>
      <c r="I36" s="503"/>
    </row>
    <row r="37" spans="1:9" ht="12.75" customHeight="1">
      <c r="A37" s="455"/>
      <c r="B37" s="455"/>
      <c r="C37" s="455" t="s">
        <v>529</v>
      </c>
      <c r="D37" s="455"/>
      <c r="E37" s="455"/>
      <c r="F37" s="618">
        <v>311</v>
      </c>
      <c r="G37" s="486" t="s">
        <v>395</v>
      </c>
      <c r="H37" s="654">
        <v>62</v>
      </c>
      <c r="I37" s="503" t="s">
        <v>395</v>
      </c>
    </row>
    <row r="38" spans="1:9" ht="12.75" customHeight="1">
      <c r="A38" s="455"/>
      <c r="B38" s="455"/>
      <c r="C38" s="455" t="s">
        <v>540</v>
      </c>
      <c r="D38" s="455"/>
      <c r="E38" s="455"/>
      <c r="F38" s="618">
        <v>5331</v>
      </c>
      <c r="G38" s="486"/>
      <c r="H38" s="654">
        <v>112</v>
      </c>
      <c r="I38" s="503"/>
    </row>
    <row r="39" spans="1:9" ht="12.75" thickBot="1">
      <c r="A39" s="461"/>
      <c r="B39" s="461"/>
      <c r="C39" s="750"/>
      <c r="D39" s="461"/>
      <c r="E39" s="461"/>
      <c r="F39" s="752">
        <f>F38+F37</f>
        <v>5642</v>
      </c>
      <c r="G39" s="464" t="s">
        <v>395</v>
      </c>
      <c r="H39" s="657">
        <f>H38+H37</f>
        <v>174</v>
      </c>
      <c r="I39" s="456" t="s">
        <v>395</v>
      </c>
    </row>
    <row r="40" spans="1:9" ht="13.15" customHeight="1">
      <c r="A40" s="609" t="s">
        <v>541</v>
      </c>
      <c r="E40" s="563"/>
      <c r="F40" s="563"/>
      <c r="G40" s="676"/>
      <c r="H40" s="563"/>
      <c r="I40" s="676"/>
    </row>
    <row r="41" spans="1:9" ht="13.15" customHeight="1">
      <c r="A41" s="609"/>
      <c r="E41" s="563"/>
      <c r="F41" s="563"/>
      <c r="G41" s="676"/>
      <c r="H41" s="563"/>
      <c r="I41" s="676"/>
    </row>
    <row r="42" spans="1:9" ht="17.25" customHeight="1">
      <c r="A42" s="548" t="s">
        <v>465</v>
      </c>
    </row>
  </sheetData>
  <mergeCells count="21">
    <mergeCell ref="B25:D25"/>
    <mergeCell ref="B12:D12"/>
    <mergeCell ref="B20:D20"/>
    <mergeCell ref="C16:D16"/>
    <mergeCell ref="B18:D18"/>
    <mergeCell ref="C15:D15"/>
    <mergeCell ref="C21:D21"/>
    <mergeCell ref="B33:D33"/>
    <mergeCell ref="C26:D26"/>
    <mergeCell ref="C27:D27"/>
    <mergeCell ref="A29:D29"/>
    <mergeCell ref="A30:D30"/>
    <mergeCell ref="B32:D32"/>
    <mergeCell ref="A31:D31"/>
    <mergeCell ref="F6:H6"/>
    <mergeCell ref="A7:D7"/>
    <mergeCell ref="A9:D9"/>
    <mergeCell ref="C14:D14"/>
    <mergeCell ref="A10:D10"/>
    <mergeCell ref="C13:D13"/>
    <mergeCell ref="A11:D11"/>
  </mergeCells>
  <phoneticPr fontId="8" type="noConversion"/>
  <printOptions horizontalCentered="1"/>
  <pageMargins left="0.7" right="0.7" top="0.75" bottom="0.75" header="0.3" footer="0.3"/>
  <pageSetup scale="96" orientation="portrait" r:id="rId1"/>
  <headerFooter alignWithMargins="0">
    <oddFooter>&amp;C</oddFooter>
  </headerFooter>
  <ignoredErrors>
    <ignoredError sqref="F10:G12 G7 G9 G28:G34 G25 G17:G22" numberStoredAsText="1"/>
    <ignoredError sqref="F17:F18 F31 F40 F20 F25 F22 H28:H29 H39 F34 H34 H17 H30 F28:F29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pageSetUpPr fitToPage="1"/>
  </sheetPr>
  <dimension ref="A1:J54"/>
  <sheetViews>
    <sheetView view="pageBreakPreview" zoomScaleNormal="100" zoomScaleSheetLayoutView="100" workbookViewId="0">
      <selection activeCell="I39" sqref="I39"/>
    </sheetView>
  </sheetViews>
  <sheetFormatPr defaultColWidth="9.140625" defaultRowHeight="12.75" customHeight="1"/>
  <cols>
    <col min="1" max="1" width="1.85546875" style="62" customWidth="1"/>
    <col min="2" max="2" width="36.42578125" style="62" customWidth="1"/>
    <col min="3" max="3" width="5.28515625" style="383" customWidth="1"/>
    <col min="4" max="4" width="12.7109375" style="102" customWidth="1"/>
    <col min="5" max="5" width="3.140625" style="683" customWidth="1"/>
    <col min="6" max="6" width="11.42578125" style="52" customWidth="1"/>
    <col min="7" max="7" width="3.140625" style="683" customWidth="1"/>
    <col min="8" max="16384" width="9.140625" style="99"/>
  </cols>
  <sheetData>
    <row r="1" spans="1:10" ht="12.75" customHeight="1">
      <c r="A1" s="527" t="s">
        <v>269</v>
      </c>
      <c r="B1" s="489"/>
      <c r="C1" s="413"/>
      <c r="D1" s="489"/>
      <c r="E1" s="680"/>
      <c r="F1" s="489"/>
      <c r="G1" s="690"/>
    </row>
    <row r="2" spans="1:10" ht="12.75" customHeight="1">
      <c r="A2" s="527" t="s">
        <v>405</v>
      </c>
      <c r="B2" s="491"/>
      <c r="C2" s="413"/>
      <c r="D2" s="491"/>
      <c r="E2" s="681"/>
      <c r="F2" s="492"/>
      <c r="G2" s="691"/>
    </row>
    <row r="3" spans="1:10" ht="12.75" customHeight="1">
      <c r="A3" s="549" t="s">
        <v>464</v>
      </c>
      <c r="B3" s="491"/>
      <c r="C3" s="413"/>
      <c r="D3" s="491"/>
      <c r="E3" s="681"/>
      <c r="F3" s="492"/>
      <c r="G3" s="691"/>
    </row>
    <row r="4" spans="1:10" ht="12.75" customHeight="1">
      <c r="A4" s="498" t="s">
        <v>406</v>
      </c>
      <c r="B4" s="225"/>
      <c r="C4" s="414"/>
      <c r="D4" s="491"/>
      <c r="E4" s="681"/>
      <c r="F4" s="492"/>
      <c r="G4" s="691"/>
    </row>
    <row r="5" spans="1:10" ht="12.75" customHeight="1">
      <c r="A5" s="528" t="s">
        <v>397</v>
      </c>
      <c r="E5" s="682"/>
      <c r="F5" s="100"/>
      <c r="G5" s="682"/>
    </row>
    <row r="6" spans="1:10" ht="12.75" customHeight="1">
      <c r="A6" s="517"/>
      <c r="B6" s="517"/>
      <c r="C6" s="388"/>
      <c r="D6" s="141"/>
      <c r="F6" s="529"/>
    </row>
    <row r="7" spans="1:10" ht="25.5" customHeight="1">
      <c r="A7" s="843"/>
      <c r="B7" s="843"/>
      <c r="C7" s="475" t="s">
        <v>165</v>
      </c>
      <c r="D7" s="530" t="s">
        <v>508</v>
      </c>
      <c r="E7" s="684"/>
      <c r="F7" s="531" t="s">
        <v>509</v>
      </c>
      <c r="G7" s="692"/>
    </row>
    <row r="8" spans="1:10" ht="15" hidden="1" customHeight="1">
      <c r="A8" s="843"/>
      <c r="B8" s="843"/>
      <c r="C8" s="475"/>
      <c r="D8" s="530"/>
      <c r="E8" s="685"/>
      <c r="F8" s="611" t="s">
        <v>486</v>
      </c>
      <c r="G8" s="685"/>
    </row>
    <row r="9" spans="1:10" ht="12.75" customHeight="1">
      <c r="A9" s="490" t="s">
        <v>407</v>
      </c>
      <c r="B9" s="490"/>
      <c r="C9" s="497"/>
      <c r="D9" s="504"/>
      <c r="E9" s="623"/>
      <c r="F9" s="480"/>
      <c r="G9" s="624"/>
    </row>
    <row r="10" spans="1:10" ht="12.75" customHeight="1">
      <c r="A10" s="844" t="s">
        <v>408</v>
      </c>
      <c r="B10" s="844"/>
      <c r="C10" s="388"/>
      <c r="D10" s="502">
        <v>3153</v>
      </c>
      <c r="E10" s="486" t="s">
        <v>395</v>
      </c>
      <c r="F10" s="629">
        <v>1779</v>
      </c>
      <c r="G10" s="503" t="s">
        <v>395</v>
      </c>
      <c r="J10" s="50"/>
    </row>
    <row r="11" spans="1:10" ht="12.75" customHeight="1">
      <c r="A11" s="517" t="s">
        <v>409</v>
      </c>
      <c r="B11" s="517"/>
      <c r="C11" s="500"/>
      <c r="D11" s="502">
        <v>290</v>
      </c>
      <c r="E11" s="686"/>
      <c r="F11" s="629">
        <v>294</v>
      </c>
      <c r="G11" s="686"/>
    </row>
    <row r="12" spans="1:10" ht="12.75" customHeight="1">
      <c r="A12" s="604" t="s">
        <v>480</v>
      </c>
      <c r="B12" s="604"/>
      <c r="C12" s="602">
        <v>9</v>
      </c>
      <c r="D12" s="502">
        <v>56</v>
      </c>
      <c r="E12" s="686"/>
      <c r="F12" s="629">
        <v>61</v>
      </c>
      <c r="G12" s="686"/>
      <c r="J12" s="672"/>
    </row>
    <row r="13" spans="1:10" ht="12.75" customHeight="1">
      <c r="A13" s="517" t="s">
        <v>410</v>
      </c>
      <c r="B13" s="517"/>
      <c r="C13" s="602">
        <v>10</v>
      </c>
      <c r="D13" s="502">
        <v>3595</v>
      </c>
      <c r="E13" s="686"/>
      <c r="F13" s="629">
        <v>3650</v>
      </c>
      <c r="G13" s="686"/>
    </row>
    <row r="14" spans="1:10" ht="12.75" customHeight="1">
      <c r="A14" s="517" t="s">
        <v>411</v>
      </c>
      <c r="B14" s="517"/>
      <c r="C14" s="602">
        <v>11</v>
      </c>
      <c r="D14" s="502">
        <v>1237</v>
      </c>
      <c r="E14" s="686"/>
      <c r="F14" s="629">
        <v>227</v>
      </c>
      <c r="G14" s="686"/>
    </row>
    <row r="15" spans="1:10" ht="12.75" customHeight="1">
      <c r="A15" s="604" t="s">
        <v>414</v>
      </c>
      <c r="B15" s="470"/>
      <c r="C15" s="602">
        <v>12</v>
      </c>
      <c r="D15" s="502">
        <v>196</v>
      </c>
      <c r="E15" s="686"/>
      <c r="F15" s="629">
        <v>218</v>
      </c>
      <c r="G15" s="686"/>
    </row>
    <row r="16" spans="1:10" ht="12.75" customHeight="1">
      <c r="A16" s="517" t="s">
        <v>481</v>
      </c>
      <c r="B16" s="470"/>
      <c r="C16" s="602">
        <v>17</v>
      </c>
      <c r="D16" s="754">
        <v>0</v>
      </c>
      <c r="E16" s="508"/>
      <c r="F16" s="629">
        <v>10417</v>
      </c>
      <c r="G16" s="508"/>
    </row>
    <row r="17" spans="1:9" ht="12.75" customHeight="1">
      <c r="A17" s="493" t="s">
        <v>413</v>
      </c>
      <c r="B17" s="493"/>
      <c r="C17" s="449"/>
      <c r="D17" s="626">
        <f>SUM(D10:D16)</f>
        <v>8527</v>
      </c>
      <c r="E17" s="337"/>
      <c r="F17" s="554">
        <f>SUM(F10:F16)</f>
        <v>16646</v>
      </c>
      <c r="G17" s="337"/>
    </row>
    <row r="18" spans="1:9" ht="12.75" customHeight="1">
      <c r="A18" s="517" t="s">
        <v>415</v>
      </c>
      <c r="B18" s="517"/>
      <c r="C18" s="500"/>
      <c r="D18" s="502">
        <v>662</v>
      </c>
      <c r="E18" s="686"/>
      <c r="F18" s="629">
        <v>668</v>
      </c>
      <c r="G18" s="686"/>
    </row>
    <row r="19" spans="1:9" ht="12.75" customHeight="1">
      <c r="A19" s="517" t="s">
        <v>416</v>
      </c>
      <c r="B19" s="517"/>
      <c r="C19" s="500"/>
      <c r="D19" s="502">
        <v>4333</v>
      </c>
      <c r="E19" s="686"/>
      <c r="F19" s="629">
        <v>4396</v>
      </c>
      <c r="G19" s="686"/>
    </row>
    <row r="20" spans="1:9" ht="12.75" customHeight="1">
      <c r="A20" s="517" t="s">
        <v>417</v>
      </c>
      <c r="B20" s="517"/>
      <c r="C20" s="500"/>
      <c r="D20" s="502">
        <v>108</v>
      </c>
      <c r="E20" s="686"/>
      <c r="F20" s="629">
        <v>111</v>
      </c>
      <c r="G20" s="686"/>
    </row>
    <row r="21" spans="1:9" ht="12.75" customHeight="1">
      <c r="A21" s="517" t="s">
        <v>411</v>
      </c>
      <c r="B21" s="517"/>
      <c r="C21" s="602">
        <v>11</v>
      </c>
      <c r="D21" s="502">
        <v>923</v>
      </c>
      <c r="E21" s="686"/>
      <c r="F21" s="629">
        <v>912</v>
      </c>
      <c r="G21" s="686"/>
    </row>
    <row r="22" spans="1:9" ht="12.75" customHeight="1">
      <c r="A22" s="516" t="s">
        <v>412</v>
      </c>
      <c r="B22" s="517"/>
      <c r="C22" s="602">
        <v>12</v>
      </c>
      <c r="D22" s="502">
        <v>387</v>
      </c>
      <c r="E22" s="686"/>
      <c r="F22" s="628">
        <v>357</v>
      </c>
      <c r="G22" s="686"/>
    </row>
    <row r="23" spans="1:9" ht="12.75" customHeight="1">
      <c r="A23" s="493" t="s">
        <v>418</v>
      </c>
      <c r="B23" s="493"/>
      <c r="C23" s="449"/>
      <c r="D23" s="626">
        <f>SUM(D18:D22)</f>
        <v>6413</v>
      </c>
      <c r="E23" s="337"/>
      <c r="F23" s="573">
        <f>SUM(F18:F22)</f>
        <v>6444</v>
      </c>
      <c r="G23" s="337"/>
    </row>
    <row r="24" spans="1:9" ht="12.75" customHeight="1" thickBot="1">
      <c r="A24" s="463"/>
      <c r="B24" s="463"/>
      <c r="C24" s="415"/>
      <c r="D24" s="627">
        <f>SUM(D17+D23)</f>
        <v>14940</v>
      </c>
      <c r="E24" s="464" t="s">
        <v>395</v>
      </c>
      <c r="F24" s="560">
        <f>F17+F23</f>
        <v>23090</v>
      </c>
      <c r="G24" s="456" t="s">
        <v>395</v>
      </c>
    </row>
    <row r="25" spans="1:9" ht="12.75" customHeight="1">
      <c r="A25" s="495" t="s">
        <v>419</v>
      </c>
      <c r="B25" s="495"/>
      <c r="C25" s="416"/>
      <c r="D25" s="623"/>
      <c r="E25" s="623"/>
      <c r="F25" s="624"/>
      <c r="G25" s="624"/>
    </row>
    <row r="26" spans="1:9" ht="12.75" customHeight="1">
      <c r="A26" s="517" t="s">
        <v>420</v>
      </c>
      <c r="B26" s="517"/>
      <c r="C26" s="500"/>
      <c r="D26" s="502">
        <v>1711</v>
      </c>
      <c r="E26" s="486" t="s">
        <v>395</v>
      </c>
      <c r="F26" s="629">
        <v>1611</v>
      </c>
      <c r="G26" s="503" t="s">
        <v>395</v>
      </c>
    </row>
    <row r="27" spans="1:9" ht="12.75" customHeight="1">
      <c r="A27" s="517" t="s">
        <v>227</v>
      </c>
      <c r="B27" s="517"/>
      <c r="C27" s="602">
        <v>13</v>
      </c>
      <c r="D27" s="502">
        <v>160</v>
      </c>
      <c r="E27" s="686"/>
      <c r="F27" s="629">
        <v>146</v>
      </c>
      <c r="G27" s="686"/>
    </row>
    <row r="28" spans="1:9" ht="12.75" customHeight="1">
      <c r="A28" s="845" t="s">
        <v>482</v>
      </c>
      <c r="B28" s="844"/>
      <c r="C28" s="602">
        <v>9</v>
      </c>
      <c r="D28" s="502">
        <v>2226</v>
      </c>
      <c r="E28" s="686"/>
      <c r="F28" s="629">
        <v>2356</v>
      </c>
      <c r="G28" s="686"/>
      <c r="I28" s="746"/>
    </row>
    <row r="29" spans="1:9" ht="12.75" customHeight="1">
      <c r="A29" s="845" t="s">
        <v>542</v>
      </c>
      <c r="B29" s="844"/>
      <c r="C29" s="602">
        <v>16</v>
      </c>
      <c r="D29" s="502">
        <v>2004</v>
      </c>
      <c r="E29" s="686"/>
      <c r="F29" s="629">
        <v>1882</v>
      </c>
      <c r="G29" s="686"/>
      <c r="I29" s="747"/>
    </row>
    <row r="30" spans="1:9" ht="12">
      <c r="A30" s="225" t="s">
        <v>511</v>
      </c>
      <c r="B30" s="225"/>
      <c r="C30" s="602">
        <v>14</v>
      </c>
      <c r="D30" s="502">
        <v>237</v>
      </c>
      <c r="E30" s="686"/>
      <c r="F30" s="629">
        <v>239</v>
      </c>
      <c r="G30" s="686"/>
      <c r="H30" s="746"/>
      <c r="I30" s="470"/>
    </row>
    <row r="31" spans="1:9" ht="12">
      <c r="A31" s="225" t="s">
        <v>512</v>
      </c>
      <c r="B31" s="470"/>
      <c r="C31" s="602">
        <v>15</v>
      </c>
      <c r="D31" s="502">
        <v>410</v>
      </c>
      <c r="E31" s="686"/>
      <c r="F31" s="629">
        <v>447</v>
      </c>
      <c r="G31" s="686"/>
      <c r="H31" s="470"/>
    </row>
    <row r="32" spans="1:9" ht="23.25" customHeight="1">
      <c r="A32" s="866" t="s">
        <v>573</v>
      </c>
      <c r="B32" s="843"/>
      <c r="C32" s="171">
        <v>17</v>
      </c>
      <c r="D32" s="651">
        <v>0</v>
      </c>
      <c r="E32" s="508"/>
      <c r="F32" s="612">
        <v>10146</v>
      </c>
      <c r="G32" s="508"/>
    </row>
    <row r="33" spans="1:8" ht="12.75" customHeight="1">
      <c r="A33" s="494" t="s">
        <v>421</v>
      </c>
      <c r="B33" s="493"/>
      <c r="C33" s="449"/>
      <c r="D33" s="626">
        <f>SUM(D26:D32)</f>
        <v>6748</v>
      </c>
      <c r="E33" s="338"/>
      <c r="F33" s="554">
        <f>SUM(F26:F32)</f>
        <v>16827</v>
      </c>
      <c r="G33" s="337"/>
      <c r="H33" s="625"/>
    </row>
    <row r="34" spans="1:8" ht="12.75" customHeight="1">
      <c r="A34" s="517" t="s">
        <v>227</v>
      </c>
      <c r="B34" s="517"/>
      <c r="C34" s="602">
        <v>13</v>
      </c>
      <c r="D34" s="502">
        <v>251</v>
      </c>
      <c r="E34" s="686"/>
      <c r="F34" s="629">
        <v>289</v>
      </c>
      <c r="G34" s="686"/>
    </row>
    <row r="35" spans="1:8" ht="12.75" customHeight="1">
      <c r="A35" s="517" t="s">
        <v>482</v>
      </c>
      <c r="B35" s="517"/>
      <c r="C35" s="602">
        <v>9</v>
      </c>
      <c r="D35" s="502">
        <v>972</v>
      </c>
      <c r="E35" s="686"/>
      <c r="F35" s="629">
        <v>1219</v>
      </c>
      <c r="G35" s="686"/>
    </row>
    <row r="36" spans="1:8" ht="12.75" customHeight="1">
      <c r="A36" s="517" t="s">
        <v>422</v>
      </c>
      <c r="B36" s="517"/>
      <c r="C36" s="500" t="s">
        <v>510</v>
      </c>
      <c r="D36" s="502">
        <v>7332</v>
      </c>
      <c r="E36" s="686"/>
      <c r="F36" s="629">
        <v>8193</v>
      </c>
      <c r="G36" s="686"/>
    </row>
    <row r="37" spans="1:8" ht="12.75" customHeight="1">
      <c r="A37" s="517" t="s">
        <v>402</v>
      </c>
      <c r="B37" s="517"/>
      <c r="C37" s="500"/>
      <c r="D37" s="502">
        <v>1118</v>
      </c>
      <c r="E37" s="686"/>
      <c r="F37" s="629">
        <v>1606</v>
      </c>
      <c r="G37" s="686"/>
    </row>
    <row r="38" spans="1:8" ht="12">
      <c r="A38" s="517" t="s">
        <v>511</v>
      </c>
      <c r="B38" s="517"/>
      <c r="C38" s="602">
        <v>14</v>
      </c>
      <c r="D38" s="502">
        <v>1216</v>
      </c>
      <c r="E38" s="686"/>
      <c r="F38" s="629">
        <v>1225</v>
      </c>
      <c r="G38" s="686"/>
    </row>
    <row r="39" spans="1:8" ht="12">
      <c r="A39" s="516" t="s">
        <v>512</v>
      </c>
      <c r="B39" s="517"/>
      <c r="C39" s="171">
        <v>15</v>
      </c>
      <c r="D39" s="502">
        <v>364</v>
      </c>
      <c r="E39" s="686"/>
      <c r="F39" s="628">
        <v>388</v>
      </c>
      <c r="G39" s="686"/>
    </row>
    <row r="40" spans="1:8" ht="12.75" customHeight="1">
      <c r="A40" s="494" t="s">
        <v>423</v>
      </c>
      <c r="B40" s="493"/>
      <c r="C40" s="449"/>
      <c r="D40" s="626">
        <f>SUM(D34:D39)</f>
        <v>11253</v>
      </c>
      <c r="E40" s="338"/>
      <c r="F40" s="554">
        <f>SUM(F34:F39)</f>
        <v>12920</v>
      </c>
      <c r="G40" s="337"/>
    </row>
    <row r="41" spans="1:8" ht="12.75" customHeight="1">
      <c r="A41" s="493"/>
      <c r="B41" s="493"/>
      <c r="C41" s="449"/>
      <c r="D41" s="626">
        <f>(D33+D40)</f>
        <v>18001</v>
      </c>
      <c r="E41" s="321"/>
      <c r="F41" s="554">
        <f>F40+F33</f>
        <v>29747</v>
      </c>
      <c r="G41" s="321"/>
    </row>
    <row r="42" spans="1:8" ht="12.75" customHeight="1">
      <c r="A42" s="490" t="s">
        <v>471</v>
      </c>
      <c r="B42" s="490"/>
      <c r="C42" s="500"/>
      <c r="D42" s="507"/>
      <c r="E42" s="686"/>
      <c r="F42" s="508"/>
      <c r="G42" s="686"/>
    </row>
    <row r="43" spans="1:8" ht="24.75" customHeight="1">
      <c r="A43" s="845" t="s">
        <v>424</v>
      </c>
      <c r="B43" s="845"/>
      <c r="C43" s="500"/>
      <c r="D43" s="502">
        <v>-3061</v>
      </c>
      <c r="E43" s="687"/>
      <c r="F43" s="629">
        <v>-9325</v>
      </c>
      <c r="G43" s="687"/>
    </row>
    <row r="44" spans="1:8" ht="24.75" customHeight="1">
      <c r="A44" s="866" t="s">
        <v>488</v>
      </c>
      <c r="B44" s="866"/>
      <c r="C44" s="500"/>
      <c r="D44" s="651">
        <v>0</v>
      </c>
      <c r="E44" s="688"/>
      <c r="F44" s="628">
        <v>2668</v>
      </c>
      <c r="G44" s="688"/>
    </row>
    <row r="45" spans="1:8" ht="12.75" customHeight="1">
      <c r="A45" s="493"/>
      <c r="B45" s="493"/>
      <c r="C45" s="449"/>
      <c r="D45" s="620">
        <f>SUM(D43:D44)</f>
        <v>-3061</v>
      </c>
      <c r="E45" s="338"/>
      <c r="F45" s="573">
        <f>SUM(F43:F44)</f>
        <v>-6657</v>
      </c>
      <c r="G45" s="337"/>
    </row>
    <row r="46" spans="1:8" ht="12.75" customHeight="1" thickBot="1">
      <c r="A46" s="496"/>
      <c r="B46" s="496"/>
      <c r="C46" s="417"/>
      <c r="D46" s="621">
        <f>D41+D45</f>
        <v>14940</v>
      </c>
      <c r="E46" s="464" t="s">
        <v>395</v>
      </c>
      <c r="F46" s="755">
        <f>F45+F41</f>
        <v>23090</v>
      </c>
      <c r="G46" s="456" t="s">
        <v>395</v>
      </c>
    </row>
    <row r="47" spans="1:8" s="650" customFormat="1" ht="16.149999999999999" customHeight="1">
      <c r="A47" s="645" t="s">
        <v>425</v>
      </c>
      <c r="B47" s="646"/>
      <c r="C47" s="647">
        <v>21</v>
      </c>
      <c r="D47" s="648"/>
      <c r="E47" s="689"/>
      <c r="F47" s="649"/>
      <c r="G47" s="689"/>
    </row>
    <row r="48" spans="1:8" ht="12">
      <c r="A48" s="548"/>
      <c r="B48" s="548"/>
      <c r="C48" s="730"/>
      <c r="D48" s="730"/>
      <c r="H48" s="671"/>
    </row>
    <row r="49" spans="1:4" ht="12">
      <c r="A49" s="548" t="s">
        <v>465</v>
      </c>
      <c r="B49" s="731"/>
      <c r="C49" s="142"/>
      <c r="D49" s="142"/>
    </row>
    <row r="50" spans="1:4" ht="12">
      <c r="A50" s="609"/>
      <c r="B50" s="731"/>
      <c r="C50" s="142"/>
      <c r="D50" s="142"/>
    </row>
    <row r="51" spans="1:4" ht="12">
      <c r="A51" s="548"/>
      <c r="B51" s="142"/>
      <c r="C51" s="142"/>
      <c r="D51" s="142"/>
    </row>
    <row r="52" spans="1:4" ht="12">
      <c r="A52" s="609"/>
      <c r="B52" s="731"/>
      <c r="C52" s="142"/>
      <c r="D52" s="142"/>
    </row>
    <row r="53" spans="1:4" ht="12.75" customHeight="1">
      <c r="A53" s="609"/>
      <c r="B53" s="142"/>
      <c r="C53" s="142"/>
      <c r="D53" s="142"/>
    </row>
    <row r="54" spans="1:4" ht="12.75" customHeight="1">
      <c r="B54" s="548"/>
    </row>
  </sheetData>
  <mergeCells count="8">
    <mergeCell ref="A32:B32"/>
    <mergeCell ref="A44:B44"/>
    <mergeCell ref="A7:B7"/>
    <mergeCell ref="A28:B28"/>
    <mergeCell ref="A10:B10"/>
    <mergeCell ref="A43:B43"/>
    <mergeCell ref="A8:B8"/>
    <mergeCell ref="A29:B29"/>
  </mergeCells>
  <phoneticPr fontId="8" type="noConversion"/>
  <printOptions horizontalCentered="1"/>
  <pageMargins left="0.70860000000000001" right="0.70860000000000001" top="0.748" bottom="0.748" header="0.31490000000000001" footer="0.31490000000000001"/>
  <pageSetup orientation="portrait" r:id="rId1"/>
  <headerFooter alignWithMargins="0">
    <oddFooter>&amp;C</oddFooter>
  </headerFooter>
  <ignoredErrors>
    <ignoredError sqref="C54:G54 E47:G47 C40:C46 C36:C37 C33 C23:C26 C17 E17 G17 E23:E26 G23:G26 E33 G33 E40:E46 G40:G46 C19 C20" numberStoredAsText="1"/>
    <ignoredError sqref="D47" numberStoredAsText="1" emptyCellReference="1"/>
    <ignoredError sqref="D17 D33 D45:D46 D40:D41 D23:D24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>
    <pageSetUpPr fitToPage="1"/>
  </sheetPr>
  <dimension ref="A1:AD40"/>
  <sheetViews>
    <sheetView showGridLines="0" view="pageBreakPreview" zoomScaleNormal="100" zoomScaleSheetLayoutView="100" workbookViewId="0"/>
  </sheetViews>
  <sheetFormatPr defaultColWidth="9.140625" defaultRowHeight="12.75" customHeight="1"/>
  <cols>
    <col min="1" max="1" width="40.28515625" style="98" customWidth="1"/>
    <col min="2" max="2" width="9.7109375" style="98" customWidth="1"/>
    <col min="3" max="3" width="3" style="712" customWidth="1"/>
    <col min="4" max="4" width="8.5703125" style="98" customWidth="1"/>
    <col min="5" max="5" width="3" style="712" customWidth="1"/>
    <col min="6" max="6" width="10.7109375" style="98" customWidth="1"/>
    <col min="7" max="7" width="2.28515625" style="712" customWidth="1"/>
    <col min="8" max="8" width="9.7109375" style="98" customWidth="1"/>
    <col min="9" max="9" width="2.28515625" style="712" customWidth="1"/>
    <col min="10" max="10" width="12" style="98" customWidth="1"/>
    <col min="11" max="11" width="2.28515625" style="712" customWidth="1"/>
    <col min="12" max="12" width="8.7109375" style="98" customWidth="1"/>
    <col min="13" max="13" width="2.28515625" style="712" customWidth="1"/>
    <col min="14" max="14" width="8.28515625" style="98" customWidth="1"/>
    <col min="15" max="15" width="2.140625" style="712" customWidth="1"/>
    <col min="16" max="16" width="11.28515625" style="98" bestFit="1" customWidth="1"/>
    <col min="17" max="17" width="2.28515625" style="712" customWidth="1"/>
    <col min="18" max="18" width="7.7109375" style="98" customWidth="1"/>
    <col min="19" max="19" width="2.28515625" style="712" customWidth="1"/>
    <col min="20" max="20" width="9.42578125" style="98" customWidth="1"/>
    <col min="21" max="21" width="2.28515625" style="712" customWidth="1"/>
    <col min="22" max="22" width="11.42578125" style="98" customWidth="1"/>
    <col min="23" max="23" width="2.28515625" style="712" customWidth="1"/>
    <col min="24" max="24" width="10.5703125" style="98" customWidth="1"/>
    <col min="25" max="25" width="2.28515625" style="712" customWidth="1"/>
    <col min="26" max="16384" width="9.140625" style="98"/>
  </cols>
  <sheetData>
    <row r="1" spans="1:25" ht="12.75" customHeight="1">
      <c r="A1" s="597" t="s">
        <v>269</v>
      </c>
      <c r="B1" s="597"/>
      <c r="C1" s="696"/>
      <c r="D1" s="597"/>
      <c r="E1" s="696"/>
      <c r="F1" s="597"/>
      <c r="G1" s="696"/>
      <c r="H1" s="597"/>
      <c r="I1" s="696"/>
      <c r="J1" s="597"/>
      <c r="K1" s="696"/>
      <c r="L1" s="597"/>
      <c r="M1" s="714"/>
      <c r="N1" s="532"/>
      <c r="O1" s="714"/>
      <c r="P1" s="532"/>
      <c r="Q1" s="714"/>
      <c r="R1" s="532"/>
      <c r="S1" s="714"/>
      <c r="T1" s="532"/>
      <c r="U1" s="714"/>
      <c r="V1" s="532"/>
      <c r="W1" s="714"/>
      <c r="X1" s="532"/>
      <c r="Y1" s="714"/>
    </row>
    <row r="2" spans="1:25" ht="12.75" customHeight="1">
      <c r="A2" s="533" t="s">
        <v>426</v>
      </c>
      <c r="B2" s="533"/>
      <c r="C2" s="697"/>
      <c r="D2" s="533"/>
      <c r="E2" s="697"/>
      <c r="F2" s="533"/>
      <c r="G2" s="697"/>
      <c r="H2" s="533"/>
      <c r="I2" s="697"/>
      <c r="J2" s="533"/>
      <c r="K2" s="697"/>
      <c r="L2" s="533"/>
      <c r="M2" s="714"/>
      <c r="N2" s="532"/>
      <c r="O2" s="714"/>
      <c r="P2" s="532"/>
      <c r="Q2" s="714"/>
      <c r="R2" s="532"/>
      <c r="S2" s="714"/>
      <c r="T2" s="532"/>
      <c r="U2" s="714"/>
      <c r="V2" s="532"/>
      <c r="W2" s="714"/>
      <c r="X2" s="532"/>
      <c r="Y2" s="714"/>
    </row>
    <row r="3" spans="1:25" ht="12.75" customHeight="1">
      <c r="A3" s="550" t="s">
        <v>464</v>
      </c>
      <c r="B3" s="533"/>
      <c r="C3" s="697"/>
      <c r="D3" s="533"/>
      <c r="E3" s="697"/>
      <c r="F3" s="533"/>
      <c r="G3" s="697"/>
      <c r="H3" s="533"/>
      <c r="I3" s="697"/>
      <c r="J3" s="533"/>
      <c r="K3" s="697"/>
      <c r="L3" s="533"/>
      <c r="M3" s="714"/>
      <c r="N3" s="532"/>
      <c r="O3" s="714"/>
      <c r="P3" s="532"/>
      <c r="Q3" s="714"/>
      <c r="R3" s="532"/>
      <c r="S3" s="714"/>
      <c r="T3" s="532"/>
      <c r="U3" s="714"/>
      <c r="V3" s="532"/>
      <c r="W3" s="714"/>
      <c r="X3" s="532"/>
      <c r="Y3" s="714"/>
    </row>
    <row r="4" spans="1:25" ht="12.75" customHeight="1">
      <c r="A4" s="465" t="s">
        <v>467</v>
      </c>
      <c r="B4" s="498"/>
      <c r="C4" s="698"/>
      <c r="D4" s="498"/>
      <c r="E4" s="698"/>
      <c r="F4" s="498"/>
      <c r="G4" s="698"/>
      <c r="H4" s="498"/>
      <c r="I4" s="698"/>
      <c r="J4" s="498"/>
      <c r="K4" s="698"/>
      <c r="L4" s="498"/>
      <c r="M4" s="714"/>
      <c r="N4" s="532"/>
      <c r="O4" s="714"/>
      <c r="P4" s="532"/>
      <c r="Q4" s="714"/>
      <c r="R4" s="532"/>
      <c r="S4" s="714"/>
      <c r="T4" s="532"/>
      <c r="U4" s="714"/>
      <c r="V4" s="532"/>
      <c r="W4" s="714"/>
      <c r="X4" s="532"/>
      <c r="Y4" s="714"/>
    </row>
    <row r="5" spans="1:25" ht="12.75" customHeight="1">
      <c r="A5" s="466" t="s">
        <v>397</v>
      </c>
      <c r="B5" s="466"/>
      <c r="C5" s="699"/>
      <c r="D5" s="466"/>
      <c r="E5" s="699"/>
      <c r="F5" s="466"/>
      <c r="G5" s="699"/>
      <c r="H5" s="466"/>
      <c r="I5" s="699"/>
      <c r="J5" s="466"/>
      <c r="K5" s="699"/>
      <c r="L5" s="466"/>
      <c r="M5" s="714"/>
      <c r="N5" s="532"/>
      <c r="O5" s="714"/>
      <c r="P5" s="532"/>
      <c r="Q5" s="714"/>
      <c r="R5" s="532"/>
      <c r="S5" s="714"/>
      <c r="T5" s="532"/>
      <c r="U5" s="714"/>
      <c r="V5" s="532"/>
      <c r="W5" s="714"/>
      <c r="X5" s="532"/>
      <c r="Y5" s="714"/>
    </row>
    <row r="6" spans="1:25" ht="12.75" customHeight="1">
      <c r="A6" s="444"/>
      <c r="B6" s="868" t="s">
        <v>474</v>
      </c>
      <c r="C6" s="868"/>
      <c r="D6" s="868"/>
      <c r="E6" s="868"/>
      <c r="F6" s="868"/>
      <c r="G6" s="868"/>
      <c r="H6" s="868"/>
      <c r="I6" s="868"/>
      <c r="J6" s="868"/>
      <c r="K6" s="868"/>
      <c r="L6" s="868"/>
      <c r="M6" s="868"/>
      <c r="N6" s="868"/>
      <c r="O6" s="868"/>
      <c r="P6" s="868"/>
      <c r="Q6" s="868"/>
      <c r="R6" s="868"/>
      <c r="S6" s="868"/>
      <c r="T6" s="868"/>
      <c r="U6" s="717"/>
      <c r="V6" s="444"/>
      <c r="W6" s="711"/>
      <c r="X6" s="444"/>
      <c r="Y6" s="714"/>
    </row>
    <row r="7" spans="1:25" s="128" customFormat="1" ht="27" customHeight="1">
      <c r="A7" s="444"/>
      <c r="B7" s="871" t="s">
        <v>477</v>
      </c>
      <c r="C7" s="871"/>
      <c r="D7" s="871"/>
      <c r="E7" s="871"/>
      <c r="F7" s="871"/>
      <c r="G7" s="534"/>
      <c r="H7" s="870" t="s">
        <v>478</v>
      </c>
      <c r="I7" s="870"/>
      <c r="J7" s="870"/>
      <c r="K7" s="870"/>
      <c r="L7" s="534"/>
      <c r="M7" s="534"/>
      <c r="N7" s="871" t="s">
        <v>427</v>
      </c>
      <c r="O7" s="871"/>
      <c r="P7" s="871"/>
      <c r="Q7" s="871"/>
      <c r="R7" s="871"/>
      <c r="S7" s="871"/>
      <c r="T7" s="534"/>
      <c r="U7" s="534"/>
      <c r="V7" s="535"/>
      <c r="W7" s="534"/>
      <c r="X7" s="535"/>
      <c r="Y7" s="719"/>
    </row>
    <row r="8" spans="1:25" s="128" customFormat="1" ht="12">
      <c r="A8" s="444"/>
      <c r="B8" s="535"/>
      <c r="C8" s="534"/>
      <c r="D8" s="535"/>
      <c r="E8" s="534"/>
      <c r="F8" s="535"/>
      <c r="G8" s="534"/>
      <c r="H8" s="538" t="s">
        <v>431</v>
      </c>
      <c r="I8" s="713"/>
      <c r="J8" s="569"/>
      <c r="K8" s="713"/>
      <c r="L8" s="534"/>
      <c r="M8" s="534"/>
      <c r="N8" s="631"/>
      <c r="O8" s="534"/>
      <c r="P8" s="535"/>
      <c r="Q8" s="534"/>
      <c r="R8" s="535"/>
      <c r="S8" s="534"/>
      <c r="T8" s="534"/>
      <c r="U8" s="534"/>
      <c r="V8" s="535"/>
      <c r="W8" s="534"/>
      <c r="X8" s="535"/>
      <c r="Y8" s="719"/>
    </row>
    <row r="9" spans="1:25" s="319" customFormat="1" ht="12.75" customHeight="1">
      <c r="A9" s="536"/>
      <c r="B9" s="537"/>
      <c r="C9" s="700"/>
      <c r="D9" s="537"/>
      <c r="E9" s="700"/>
      <c r="F9" s="564"/>
      <c r="G9" s="700"/>
      <c r="H9" s="538" t="s">
        <v>432</v>
      </c>
      <c r="I9" s="700"/>
      <c r="J9" s="537"/>
      <c r="K9" s="700"/>
      <c r="L9" s="537"/>
      <c r="M9" s="700"/>
      <c r="N9" s="632" t="s">
        <v>494</v>
      </c>
      <c r="O9" s="716"/>
      <c r="P9" s="540"/>
      <c r="Q9" s="716"/>
      <c r="R9" s="540"/>
      <c r="S9" s="716"/>
      <c r="T9" s="540"/>
      <c r="U9" s="700"/>
      <c r="V9" s="539"/>
      <c r="W9" s="716"/>
      <c r="X9" s="541" t="s">
        <v>440</v>
      </c>
      <c r="Y9" s="720"/>
    </row>
    <row r="10" spans="1:25" s="319" customFormat="1" ht="12.75" customHeight="1">
      <c r="A10" s="536"/>
      <c r="B10" s="537"/>
      <c r="C10" s="700"/>
      <c r="D10" s="537"/>
      <c r="E10" s="700"/>
      <c r="F10" s="564"/>
      <c r="G10" s="700"/>
      <c r="H10" s="538" t="s">
        <v>433</v>
      </c>
      <c r="I10" s="700"/>
      <c r="J10" s="538"/>
      <c r="K10" s="700"/>
      <c r="L10" s="537"/>
      <c r="M10" s="700"/>
      <c r="N10" s="632" t="s">
        <v>483</v>
      </c>
      <c r="O10" s="716"/>
      <c r="P10" s="541" t="s">
        <v>437</v>
      </c>
      <c r="Q10" s="716"/>
      <c r="R10" s="540"/>
      <c r="S10" s="716"/>
      <c r="T10" s="540"/>
      <c r="U10" s="700"/>
      <c r="V10" s="541" t="s">
        <v>499</v>
      </c>
      <c r="W10" s="718"/>
      <c r="X10" s="541" t="s">
        <v>441</v>
      </c>
      <c r="Y10" s="720"/>
    </row>
    <row r="11" spans="1:25" s="319" customFormat="1" ht="12.75" customHeight="1">
      <c r="A11" s="536"/>
      <c r="B11" s="541" t="s">
        <v>428</v>
      </c>
      <c r="C11" s="700"/>
      <c r="D11" s="541" t="s">
        <v>428</v>
      </c>
      <c r="E11" s="700"/>
      <c r="F11" s="541" t="s">
        <v>470</v>
      </c>
      <c r="G11" s="700"/>
      <c r="H11" s="538" t="s">
        <v>434</v>
      </c>
      <c r="I11" s="700"/>
      <c r="J11" s="652" t="s">
        <v>463</v>
      </c>
      <c r="K11" s="869" t="s">
        <v>435</v>
      </c>
      <c r="L11" s="869"/>
      <c r="M11" s="715"/>
      <c r="N11" s="632" t="s">
        <v>484</v>
      </c>
      <c r="O11" s="700"/>
      <c r="P11" s="541" t="s">
        <v>438</v>
      </c>
      <c r="Q11" s="700"/>
      <c r="R11" s="537"/>
      <c r="S11" s="700"/>
      <c r="T11" s="537"/>
      <c r="U11" s="715"/>
      <c r="V11" s="541" t="s">
        <v>445</v>
      </c>
      <c r="W11" s="718"/>
      <c r="X11" s="541" t="s">
        <v>442</v>
      </c>
      <c r="Y11" s="720"/>
    </row>
    <row r="12" spans="1:25" s="319" customFormat="1" ht="12.75" customHeight="1">
      <c r="A12" s="551"/>
      <c r="B12" s="541" t="s">
        <v>429</v>
      </c>
      <c r="C12" s="701"/>
      <c r="D12" s="541" t="s">
        <v>430</v>
      </c>
      <c r="E12" s="701"/>
      <c r="F12" s="541" t="s">
        <v>501</v>
      </c>
      <c r="G12" s="701"/>
      <c r="H12" s="538" t="s">
        <v>469</v>
      </c>
      <c r="I12" s="701"/>
      <c r="J12" s="652" t="s">
        <v>497</v>
      </c>
      <c r="K12" s="701"/>
      <c r="L12" s="544" t="s">
        <v>436</v>
      </c>
      <c r="M12" s="700"/>
      <c r="N12" s="632" t="s">
        <v>485</v>
      </c>
      <c r="O12" s="701"/>
      <c r="P12" s="541" t="s">
        <v>439</v>
      </c>
      <c r="Q12" s="701"/>
      <c r="R12" s="544" t="s">
        <v>401</v>
      </c>
      <c r="S12" s="701"/>
      <c r="T12" s="544" t="s">
        <v>329</v>
      </c>
      <c r="U12" s="700"/>
      <c r="V12" s="541" t="s">
        <v>446</v>
      </c>
      <c r="W12" s="718"/>
      <c r="X12" s="538" t="s">
        <v>469</v>
      </c>
      <c r="Y12" s="720"/>
    </row>
    <row r="13" spans="1:25" s="589" customFormat="1" ht="15" customHeight="1">
      <c r="A13" s="586" t="s">
        <v>513</v>
      </c>
      <c r="B13" s="587">
        <v>347</v>
      </c>
      <c r="C13" s="702" t="s">
        <v>395</v>
      </c>
      <c r="D13" s="588">
        <v>2676</v>
      </c>
      <c r="E13" s="702" t="s">
        <v>395</v>
      </c>
      <c r="F13" s="587">
        <v>73</v>
      </c>
      <c r="G13" s="702" t="s">
        <v>395</v>
      </c>
      <c r="H13" s="588">
        <v>-8998</v>
      </c>
      <c r="I13" s="702" t="s">
        <v>395</v>
      </c>
      <c r="J13" s="588">
        <v>-3188</v>
      </c>
      <c r="K13" s="702" t="s">
        <v>395</v>
      </c>
      <c r="L13" s="587">
        <v>413</v>
      </c>
      <c r="M13" s="702" t="s">
        <v>395</v>
      </c>
      <c r="N13" s="587">
        <v>20</v>
      </c>
      <c r="O13" s="702" t="s">
        <v>395</v>
      </c>
      <c r="P13" s="587">
        <v>-31</v>
      </c>
      <c r="Q13" s="702" t="s">
        <v>395</v>
      </c>
      <c r="R13" s="587">
        <v>-637</v>
      </c>
      <c r="S13" s="702" t="s">
        <v>395</v>
      </c>
      <c r="T13" s="588">
        <v>-9325</v>
      </c>
      <c r="U13" s="702" t="s">
        <v>395</v>
      </c>
      <c r="V13" s="588">
        <v>2668</v>
      </c>
      <c r="W13" s="702" t="s">
        <v>395</v>
      </c>
      <c r="X13" s="588">
        <f>T13+V13</f>
        <v>-6657</v>
      </c>
      <c r="Y13" s="721" t="s">
        <v>395</v>
      </c>
    </row>
    <row r="14" spans="1:25" s="443" customFormat="1" ht="12.75" customHeight="1">
      <c r="A14" s="598" t="s">
        <v>403</v>
      </c>
      <c r="B14" s="574"/>
      <c r="C14" s="703"/>
      <c r="D14" s="574"/>
      <c r="E14" s="703"/>
      <c r="F14" s="574"/>
      <c r="G14" s="703"/>
      <c r="H14" s="574"/>
      <c r="I14" s="703"/>
      <c r="J14" s="574"/>
      <c r="K14" s="703"/>
      <c r="L14" s="574"/>
      <c r="M14" s="703"/>
      <c r="N14" s="574"/>
      <c r="O14" s="703"/>
      <c r="P14" s="574"/>
      <c r="Q14" s="703"/>
      <c r="R14" s="574"/>
      <c r="S14" s="703"/>
      <c r="T14" s="574"/>
      <c r="U14" s="703"/>
      <c r="V14" s="574"/>
      <c r="W14" s="703"/>
      <c r="X14" s="574"/>
      <c r="Y14" s="722"/>
    </row>
    <row r="15" spans="1:25" s="443" customFormat="1" ht="12.75" customHeight="1">
      <c r="A15" s="599" t="s">
        <v>391</v>
      </c>
      <c r="B15" s="575">
        <v>0</v>
      </c>
      <c r="C15" s="703"/>
      <c r="D15" s="575">
        <v>0</v>
      </c>
      <c r="E15" s="703"/>
      <c r="F15" s="575">
        <v>0</v>
      </c>
      <c r="G15" s="703"/>
      <c r="H15" s="756">
        <v>5041</v>
      </c>
      <c r="I15" s="703"/>
      <c r="J15" s="575">
        <v>0</v>
      </c>
      <c r="K15" s="703"/>
      <c r="L15" s="575">
        <v>0</v>
      </c>
      <c r="M15" s="703"/>
      <c r="N15" s="575">
        <v>0</v>
      </c>
      <c r="O15" s="703"/>
      <c r="P15" s="575">
        <v>0</v>
      </c>
      <c r="Q15" s="703"/>
      <c r="R15" s="575">
        <v>0</v>
      </c>
      <c r="S15" s="703"/>
      <c r="T15" s="756">
        <f>SUM(B15:R15)</f>
        <v>5041</v>
      </c>
      <c r="U15" s="703"/>
      <c r="V15" s="576">
        <v>29</v>
      </c>
      <c r="W15" s="703"/>
      <c r="X15" s="756">
        <f>T15+V15</f>
        <v>5070</v>
      </c>
      <c r="Y15" s="722"/>
    </row>
    <row r="16" spans="1:25" s="443" customFormat="1" ht="12.75" customHeight="1">
      <c r="A16" s="600" t="s">
        <v>398</v>
      </c>
      <c r="B16" s="575">
        <v>0</v>
      </c>
      <c r="C16" s="704"/>
      <c r="D16" s="575">
        <v>0</v>
      </c>
      <c r="E16" s="704"/>
      <c r="F16" s="575">
        <v>0</v>
      </c>
      <c r="G16" s="704"/>
      <c r="H16" s="575">
        <v>0</v>
      </c>
      <c r="I16" s="704"/>
      <c r="J16" s="577">
        <v>559</v>
      </c>
      <c r="K16" s="704"/>
      <c r="L16" s="575">
        <v>0</v>
      </c>
      <c r="M16" s="704"/>
      <c r="N16" s="576">
        <v>-10</v>
      </c>
      <c r="O16" s="704"/>
      <c r="P16" s="577">
        <v>-6</v>
      </c>
      <c r="Q16" s="704"/>
      <c r="R16" s="577">
        <v>58</v>
      </c>
      <c r="S16" s="704"/>
      <c r="T16" s="576">
        <f>SUM(B16:R16)</f>
        <v>601</v>
      </c>
      <c r="U16" s="704"/>
      <c r="V16" s="575">
        <v>-39</v>
      </c>
      <c r="W16" s="704"/>
      <c r="X16" s="577">
        <f>T16+V16</f>
        <v>562</v>
      </c>
      <c r="Y16" s="723"/>
    </row>
    <row r="17" spans="1:30" s="443" customFormat="1" ht="12" customHeight="1">
      <c r="A17" s="445"/>
      <c r="B17" s="578">
        <f>SUM(B15:B16)</f>
        <v>0</v>
      </c>
      <c r="C17" s="705"/>
      <c r="D17" s="578">
        <f>SUM(D15:D16)</f>
        <v>0</v>
      </c>
      <c r="E17" s="705"/>
      <c r="F17" s="578">
        <f>SUM(F15:F16)</f>
        <v>0</v>
      </c>
      <c r="G17" s="705"/>
      <c r="H17" s="588">
        <f>SUM(H15:H16)</f>
        <v>5041</v>
      </c>
      <c r="I17" s="705"/>
      <c r="J17" s="578">
        <f>SUM(J15:J16)</f>
        <v>559</v>
      </c>
      <c r="K17" s="705"/>
      <c r="L17" s="578">
        <f>SUM(L15:L16)</f>
        <v>0</v>
      </c>
      <c r="M17" s="705"/>
      <c r="N17" s="578">
        <f>SUM(N15:N16)</f>
        <v>-10</v>
      </c>
      <c r="O17" s="705"/>
      <c r="P17" s="578">
        <f>SUM(P15:P16)</f>
        <v>-6</v>
      </c>
      <c r="Q17" s="705"/>
      <c r="R17" s="578">
        <f>SUM(R15:R16)</f>
        <v>58</v>
      </c>
      <c r="S17" s="705"/>
      <c r="T17" s="588">
        <f>SUM(T15:T16)</f>
        <v>5642</v>
      </c>
      <c r="U17" s="705"/>
      <c r="V17" s="578">
        <f>SUM(V15:V16)</f>
        <v>-10</v>
      </c>
      <c r="W17" s="705"/>
      <c r="X17" s="588">
        <f>SUM(X15:X16)</f>
        <v>5632</v>
      </c>
      <c r="Y17" s="724"/>
    </row>
    <row r="18" spans="1:30" s="443" customFormat="1" ht="13.5">
      <c r="A18" s="693" t="s">
        <v>543</v>
      </c>
      <c r="B18" s="668">
        <v>0</v>
      </c>
      <c r="C18" s="707"/>
      <c r="D18" s="668">
        <v>0</v>
      </c>
      <c r="E18" s="707"/>
      <c r="F18" s="668">
        <v>0</v>
      </c>
      <c r="G18" s="707"/>
      <c r="H18" s="669">
        <v>0</v>
      </c>
      <c r="I18" s="707"/>
      <c r="J18" s="668">
        <v>0</v>
      </c>
      <c r="K18" s="707"/>
      <c r="L18" s="668">
        <v>0</v>
      </c>
      <c r="M18" s="707"/>
      <c r="N18" s="668">
        <v>0</v>
      </c>
      <c r="O18" s="707"/>
      <c r="P18" s="668">
        <v>58</v>
      </c>
      <c r="Q18" s="707"/>
      <c r="R18" s="668">
        <v>564</v>
      </c>
      <c r="S18" s="707"/>
      <c r="T18" s="669">
        <f>SUM(B18:R18)</f>
        <v>622</v>
      </c>
      <c r="U18" s="707"/>
      <c r="V18" s="756">
        <v>-2658</v>
      </c>
      <c r="W18" s="707"/>
      <c r="X18" s="756">
        <f>SUM(T18,V18)</f>
        <v>-2036</v>
      </c>
      <c r="Y18" s="725"/>
      <c r="Z18" s="673"/>
      <c r="AD18" s="670"/>
    </row>
    <row r="19" spans="1:30" s="443" customFormat="1" ht="12" customHeight="1">
      <c r="A19" s="601" t="s">
        <v>443</v>
      </c>
      <c r="B19" s="575">
        <v>0</v>
      </c>
      <c r="C19" s="706"/>
      <c r="D19" s="575">
        <v>0</v>
      </c>
      <c r="E19" s="706"/>
      <c r="F19" s="575">
        <v>0</v>
      </c>
      <c r="G19" s="706"/>
      <c r="H19" s="576">
        <v>-7</v>
      </c>
      <c r="I19" s="706"/>
      <c r="J19" s="575">
        <v>0</v>
      </c>
      <c r="K19" s="706"/>
      <c r="L19" s="575">
        <v>0</v>
      </c>
      <c r="M19" s="706"/>
      <c r="N19" s="575">
        <v>0</v>
      </c>
      <c r="O19" s="706"/>
      <c r="P19" s="575">
        <v>0</v>
      </c>
      <c r="Q19" s="706"/>
      <c r="R19" s="575">
        <v>0</v>
      </c>
      <c r="S19" s="706"/>
      <c r="T19" s="576">
        <f>SUM(B19:R19)</f>
        <v>-7</v>
      </c>
      <c r="U19" s="706"/>
      <c r="V19" s="575">
        <v>0</v>
      </c>
      <c r="W19" s="706"/>
      <c r="X19" s="576">
        <f>SUM(T19,V19)</f>
        <v>-7</v>
      </c>
      <c r="Y19" s="725"/>
      <c r="Z19" s="673"/>
    </row>
    <row r="20" spans="1:30" s="443" customFormat="1" ht="22.9" customHeight="1">
      <c r="A20" s="693" t="s">
        <v>576</v>
      </c>
      <c r="B20" s="575">
        <v>0</v>
      </c>
      <c r="C20" s="706"/>
      <c r="D20" s="575">
        <v>2</v>
      </c>
      <c r="E20" s="706"/>
      <c r="F20" s="575">
        <v>0</v>
      </c>
      <c r="G20" s="706"/>
      <c r="H20" s="576">
        <v>0</v>
      </c>
      <c r="I20" s="706"/>
      <c r="J20" s="575">
        <v>0</v>
      </c>
      <c r="K20" s="706"/>
      <c r="L20" s="575">
        <v>-2</v>
      </c>
      <c r="M20" s="706"/>
      <c r="N20" s="575">
        <v>0</v>
      </c>
      <c r="O20" s="706"/>
      <c r="P20" s="575">
        <v>0</v>
      </c>
      <c r="Q20" s="706"/>
      <c r="R20" s="575">
        <v>0</v>
      </c>
      <c r="S20" s="706"/>
      <c r="T20" s="576">
        <f>SUM(B20:R20)</f>
        <v>0</v>
      </c>
      <c r="U20" s="706"/>
      <c r="V20" s="575">
        <v>0</v>
      </c>
      <c r="W20" s="706"/>
      <c r="X20" s="576">
        <f>SUM(T20,V20)</f>
        <v>0</v>
      </c>
      <c r="Y20" s="725"/>
      <c r="Z20" s="673"/>
    </row>
    <row r="21" spans="1:30" s="443" customFormat="1">
      <c r="A21" s="644" t="s">
        <v>444</v>
      </c>
      <c r="B21" s="603">
        <v>0</v>
      </c>
      <c r="C21" s="704"/>
      <c r="D21" s="575">
        <v>0</v>
      </c>
      <c r="E21" s="704"/>
      <c r="F21" s="575">
        <v>0</v>
      </c>
      <c r="G21" s="704"/>
      <c r="H21" s="575">
        <v>0</v>
      </c>
      <c r="I21" s="704"/>
      <c r="J21" s="575">
        <v>0</v>
      </c>
      <c r="K21" s="704"/>
      <c r="L21" s="576">
        <v>7</v>
      </c>
      <c r="M21" s="704"/>
      <c r="N21" s="575">
        <v>0</v>
      </c>
      <c r="O21" s="704"/>
      <c r="P21" s="575">
        <v>0</v>
      </c>
      <c r="Q21" s="704"/>
      <c r="R21" s="575">
        <v>0</v>
      </c>
      <c r="S21" s="704"/>
      <c r="T21" s="576">
        <f>SUM(B21:R21)</f>
        <v>7</v>
      </c>
      <c r="U21" s="704"/>
      <c r="V21" s="575">
        <v>0</v>
      </c>
      <c r="W21" s="704"/>
      <c r="X21" s="576">
        <f>SUM(T21,V21)</f>
        <v>7</v>
      </c>
      <c r="Y21" s="723"/>
      <c r="Z21" s="673"/>
    </row>
    <row r="22" spans="1:30" s="443" customFormat="1" ht="12.75" customHeight="1" thickBot="1">
      <c r="A22" s="562" t="s">
        <v>514</v>
      </c>
      <c r="B22" s="583">
        <f>SUM(B18:B21,B13,B17)</f>
        <v>347</v>
      </c>
      <c r="C22" s="695" t="s">
        <v>395</v>
      </c>
      <c r="D22" s="758">
        <f>SUM(D18:D21,D13,D17)</f>
        <v>2678</v>
      </c>
      <c r="E22" s="695" t="s">
        <v>395</v>
      </c>
      <c r="F22" s="758">
        <f>SUM(F18:F21,F13,F17)</f>
        <v>73</v>
      </c>
      <c r="G22" s="695" t="s">
        <v>395</v>
      </c>
      <c r="H22" s="525">
        <f>SUM(H18:H21,H13,H17)</f>
        <v>-3964</v>
      </c>
      <c r="I22" s="695" t="s">
        <v>395</v>
      </c>
      <c r="J22" s="525">
        <f>SUM(J18:J21,J13,J17)</f>
        <v>-2629</v>
      </c>
      <c r="K22" s="695" t="s">
        <v>395</v>
      </c>
      <c r="L22" s="525">
        <f>SUM(L18:L21,L13,L17)</f>
        <v>418</v>
      </c>
      <c r="M22" s="695" t="s">
        <v>395</v>
      </c>
      <c r="N22" s="525">
        <f>SUM(N18:N21,N13,N17)</f>
        <v>10</v>
      </c>
      <c r="O22" s="695" t="s">
        <v>395</v>
      </c>
      <c r="P22" s="525">
        <f>SUM(P18:P21,P13,P17)</f>
        <v>21</v>
      </c>
      <c r="Q22" s="695" t="s">
        <v>395</v>
      </c>
      <c r="R22" s="579">
        <f>SUM(R18:R21,R13,R17)</f>
        <v>-15</v>
      </c>
      <c r="S22" s="695" t="s">
        <v>395</v>
      </c>
      <c r="T22" s="525">
        <f>T13+T17+SUM(T18:T21)</f>
        <v>-3061</v>
      </c>
      <c r="U22" s="695" t="s">
        <v>395</v>
      </c>
      <c r="V22" s="759">
        <f>V13+V17+SUM(V18:V21)</f>
        <v>0</v>
      </c>
      <c r="W22" s="695" t="s">
        <v>395</v>
      </c>
      <c r="X22" s="525">
        <f>X13+X17+SUM(X18:X21)</f>
        <v>-3061</v>
      </c>
      <c r="Y22" s="726" t="s">
        <v>395</v>
      </c>
      <c r="Z22" s="673"/>
    </row>
    <row r="23" spans="1:30" s="443" customFormat="1" ht="12.75" customHeight="1">
      <c r="A23" s="552"/>
      <c r="B23" s="576"/>
      <c r="C23" s="708"/>
      <c r="D23" s="577"/>
      <c r="E23" s="708"/>
      <c r="F23" s="577"/>
      <c r="G23" s="708"/>
      <c r="H23" s="577"/>
      <c r="I23" s="708"/>
      <c r="J23" s="577"/>
      <c r="K23" s="708"/>
      <c r="L23" s="577"/>
      <c r="M23" s="708"/>
      <c r="N23" s="577"/>
      <c r="O23" s="708"/>
      <c r="P23" s="577"/>
      <c r="Q23" s="708"/>
      <c r="R23" s="577"/>
      <c r="S23" s="708"/>
      <c r="T23" s="577"/>
      <c r="U23" s="708"/>
      <c r="V23" s="577"/>
      <c r="W23" s="708"/>
      <c r="X23" s="577"/>
      <c r="Y23" s="727"/>
      <c r="Z23" s="673"/>
    </row>
    <row r="24" spans="1:30" s="443" customFormat="1" ht="12.75" customHeight="1">
      <c r="A24" s="586" t="s">
        <v>515</v>
      </c>
      <c r="B24" s="587">
        <v>347</v>
      </c>
      <c r="C24" s="702" t="s">
        <v>395</v>
      </c>
      <c r="D24" s="588">
        <v>2634</v>
      </c>
      <c r="E24" s="702" t="s">
        <v>395</v>
      </c>
      <c r="F24" s="587">
        <v>343</v>
      </c>
      <c r="G24" s="702" t="s">
        <v>395</v>
      </c>
      <c r="H24" s="588">
        <v>-8112</v>
      </c>
      <c r="I24" s="702" t="s">
        <v>395</v>
      </c>
      <c r="J24" s="588">
        <v>-2775</v>
      </c>
      <c r="K24" s="702" t="s">
        <v>395</v>
      </c>
      <c r="L24" s="587">
        <v>199</v>
      </c>
      <c r="M24" s="702" t="s">
        <v>395</v>
      </c>
      <c r="N24" s="587">
        <v>9</v>
      </c>
      <c r="O24" s="702" t="s">
        <v>395</v>
      </c>
      <c r="P24" s="587">
        <v>-51</v>
      </c>
      <c r="Q24" s="702" t="s">
        <v>395</v>
      </c>
      <c r="R24" s="587">
        <v>-261</v>
      </c>
      <c r="S24" s="702" t="s">
        <v>395</v>
      </c>
      <c r="T24" s="588">
        <v>-7667</v>
      </c>
      <c r="U24" s="702" t="s">
        <v>395</v>
      </c>
      <c r="V24" s="630">
        <v>1756</v>
      </c>
      <c r="W24" s="702" t="s">
        <v>395</v>
      </c>
      <c r="X24" s="588">
        <v>-5911</v>
      </c>
      <c r="Y24" s="721" t="s">
        <v>395</v>
      </c>
      <c r="Z24" s="673"/>
    </row>
    <row r="25" spans="1:30" s="443" customFormat="1" ht="12.75" customHeight="1">
      <c r="A25" s="598" t="s">
        <v>403</v>
      </c>
      <c r="B25" s="574"/>
      <c r="C25" s="703"/>
      <c r="D25" s="574"/>
      <c r="E25" s="703"/>
      <c r="F25" s="574"/>
      <c r="G25" s="703"/>
      <c r="H25" s="574"/>
      <c r="I25" s="703"/>
      <c r="J25" s="574"/>
      <c r="K25" s="703"/>
      <c r="L25" s="574"/>
      <c r="M25" s="703"/>
      <c r="N25" s="574"/>
      <c r="O25" s="703"/>
      <c r="P25" s="574"/>
      <c r="Q25" s="703"/>
      <c r="R25" s="574"/>
      <c r="S25" s="703"/>
      <c r="T25" s="574"/>
      <c r="U25" s="703"/>
      <c r="V25" s="574"/>
      <c r="W25" s="703"/>
      <c r="X25" s="574"/>
      <c r="Y25" s="722"/>
      <c r="Z25" s="673"/>
    </row>
    <row r="26" spans="1:30" s="443" customFormat="1" ht="12.75" customHeight="1">
      <c r="A26" s="599" t="s">
        <v>391</v>
      </c>
      <c r="B26" s="575">
        <v>0</v>
      </c>
      <c r="C26" s="703"/>
      <c r="D26" s="575">
        <v>0</v>
      </c>
      <c r="E26" s="703"/>
      <c r="F26" s="575">
        <v>0</v>
      </c>
      <c r="G26" s="703"/>
      <c r="H26" s="576">
        <v>-258</v>
      </c>
      <c r="I26" s="703"/>
      <c r="J26" s="575">
        <v>0</v>
      </c>
      <c r="K26" s="703"/>
      <c r="L26" s="575">
        <v>0</v>
      </c>
      <c r="M26" s="703"/>
      <c r="N26" s="575">
        <v>0</v>
      </c>
      <c r="O26" s="703"/>
      <c r="P26" s="575">
        <v>0</v>
      </c>
      <c r="Q26" s="703"/>
      <c r="R26" s="575">
        <v>0</v>
      </c>
      <c r="S26" s="703"/>
      <c r="T26" s="576">
        <f>SUM(B26:R26)</f>
        <v>-258</v>
      </c>
      <c r="U26" s="703"/>
      <c r="V26" s="576">
        <v>58</v>
      </c>
      <c r="W26" s="703"/>
      <c r="X26" s="576">
        <f>SUM(T26,V26)</f>
        <v>-200</v>
      </c>
      <c r="Y26" s="722"/>
      <c r="Z26" s="673"/>
    </row>
    <row r="27" spans="1:30" s="443" customFormat="1">
      <c r="A27" s="600" t="s">
        <v>398</v>
      </c>
      <c r="B27" s="575">
        <v>0</v>
      </c>
      <c r="C27" s="704"/>
      <c r="D27" s="575">
        <v>0</v>
      </c>
      <c r="E27" s="704"/>
      <c r="F27" s="575">
        <v>0</v>
      </c>
      <c r="G27" s="704"/>
      <c r="H27" s="575">
        <v>0</v>
      </c>
      <c r="I27" s="704"/>
      <c r="J27" s="577">
        <v>571</v>
      </c>
      <c r="K27" s="704"/>
      <c r="L27" s="575">
        <v>0</v>
      </c>
      <c r="M27" s="704"/>
      <c r="N27" s="576">
        <v>-9</v>
      </c>
      <c r="O27" s="704"/>
      <c r="P27" s="577">
        <v>-61</v>
      </c>
      <c r="Q27" s="704"/>
      <c r="R27" s="577">
        <v>-69</v>
      </c>
      <c r="S27" s="704"/>
      <c r="T27" s="576">
        <f>SUM(B27:R27)</f>
        <v>432</v>
      </c>
      <c r="U27" s="704"/>
      <c r="V27" s="575">
        <v>-33</v>
      </c>
      <c r="W27" s="704"/>
      <c r="X27" s="576">
        <f>SUM(T27,V27)</f>
        <v>399</v>
      </c>
      <c r="Y27" s="723"/>
      <c r="Z27" s="673"/>
    </row>
    <row r="28" spans="1:30" s="443" customFormat="1" ht="12.75" customHeight="1">
      <c r="A28" s="445"/>
      <c r="B28" s="578">
        <f>SUM(B26:B27)</f>
        <v>0</v>
      </c>
      <c r="C28" s="705"/>
      <c r="D28" s="578">
        <f>SUM(D26:D27)</f>
        <v>0</v>
      </c>
      <c r="E28" s="705"/>
      <c r="F28" s="578">
        <f>SUM(F26:F27)</f>
        <v>0</v>
      </c>
      <c r="G28" s="705"/>
      <c r="H28" s="578">
        <f>SUM(H26:H27)</f>
        <v>-258</v>
      </c>
      <c r="I28" s="705"/>
      <c r="J28" s="578">
        <f>SUM(J26:J27)</f>
        <v>571</v>
      </c>
      <c r="K28" s="705"/>
      <c r="L28" s="578">
        <f>SUM(L26:L27)</f>
        <v>0</v>
      </c>
      <c r="M28" s="705"/>
      <c r="N28" s="578">
        <f>SUM(N26:N27)</f>
        <v>-9</v>
      </c>
      <c r="O28" s="705"/>
      <c r="P28" s="578">
        <f>SUM(P26:P27)</f>
        <v>-61</v>
      </c>
      <c r="Q28" s="705"/>
      <c r="R28" s="578">
        <f>SUM(R26:R27)</f>
        <v>-69</v>
      </c>
      <c r="S28" s="705"/>
      <c r="T28" s="578">
        <f>SUM(T26:T27)</f>
        <v>174</v>
      </c>
      <c r="U28" s="705"/>
      <c r="V28" s="578">
        <f>SUM(V26:V27)</f>
        <v>25</v>
      </c>
      <c r="W28" s="705"/>
      <c r="X28" s="578">
        <f>SUM(X26:X27)</f>
        <v>199</v>
      </c>
      <c r="Y28" s="724"/>
      <c r="Z28" s="673"/>
    </row>
    <row r="29" spans="1:30" s="553" customFormat="1" ht="26.45" customHeight="1">
      <c r="A29" s="693" t="s">
        <v>544</v>
      </c>
      <c r="B29" s="575">
        <v>0</v>
      </c>
      <c r="C29" s="706"/>
      <c r="D29" s="575">
        <v>0</v>
      </c>
      <c r="E29" s="706"/>
      <c r="F29" s="575">
        <v>0</v>
      </c>
      <c r="G29" s="706"/>
      <c r="H29" s="575">
        <v>0</v>
      </c>
      <c r="I29" s="706"/>
      <c r="J29" s="575">
        <v>0</v>
      </c>
      <c r="K29" s="706"/>
      <c r="L29" s="575">
        <v>0</v>
      </c>
      <c r="M29" s="706"/>
      <c r="N29" s="575">
        <v>0</v>
      </c>
      <c r="O29" s="706"/>
      <c r="P29" s="575">
        <v>0</v>
      </c>
      <c r="Q29" s="706"/>
      <c r="R29" s="575">
        <v>0</v>
      </c>
      <c r="S29" s="706"/>
      <c r="T29" s="576">
        <f>SUM(B29,D29,H29,J29,L29,N29,P29,R29,F29)</f>
        <v>0</v>
      </c>
      <c r="U29" s="706"/>
      <c r="V29" s="575">
        <v>386</v>
      </c>
      <c r="W29" s="706"/>
      <c r="X29" s="576">
        <f>SUM(T29,V29)</f>
        <v>386</v>
      </c>
      <c r="Y29" s="725"/>
      <c r="Z29" s="674"/>
    </row>
    <row r="30" spans="1:30" s="553" customFormat="1" ht="12" customHeight="1">
      <c r="A30" s="805" t="s">
        <v>443</v>
      </c>
      <c r="B30" s="575">
        <v>0</v>
      </c>
      <c r="C30" s="706"/>
      <c r="D30" s="575">
        <v>0</v>
      </c>
      <c r="E30" s="706"/>
      <c r="F30" s="575">
        <v>0</v>
      </c>
      <c r="G30" s="706"/>
      <c r="H30" s="576">
        <v>-6</v>
      </c>
      <c r="I30" s="706"/>
      <c r="J30" s="575">
        <v>0</v>
      </c>
      <c r="K30" s="706"/>
      <c r="L30" s="575">
        <v>0</v>
      </c>
      <c r="M30" s="706"/>
      <c r="N30" s="575">
        <v>0</v>
      </c>
      <c r="O30" s="706"/>
      <c r="P30" s="575">
        <v>0</v>
      </c>
      <c r="Q30" s="706"/>
      <c r="R30" s="575">
        <v>0</v>
      </c>
      <c r="S30" s="706"/>
      <c r="T30" s="576">
        <f>SUM(B30,D30,H30,J30,L30,N30,P30,R30,F30)</f>
        <v>-6</v>
      </c>
      <c r="U30" s="706"/>
      <c r="V30" s="575">
        <v>0</v>
      </c>
      <c r="W30" s="706"/>
      <c r="X30" s="576">
        <f t="shared" ref="X30" si="0">SUM(T30,V30)</f>
        <v>-6</v>
      </c>
      <c r="Y30" s="725"/>
      <c r="Z30" s="674"/>
    </row>
    <row r="31" spans="1:30" s="553" customFormat="1" ht="25.15" customHeight="1">
      <c r="A31" s="693" t="s">
        <v>564</v>
      </c>
      <c r="B31" s="575">
        <v>0</v>
      </c>
      <c r="C31" s="706"/>
      <c r="D31" s="575">
        <v>0</v>
      </c>
      <c r="E31" s="706"/>
      <c r="F31" s="575">
        <v>-270</v>
      </c>
      <c r="G31" s="706"/>
      <c r="H31" s="575">
        <v>0</v>
      </c>
      <c r="I31" s="706"/>
      <c r="J31" s="575">
        <v>0</v>
      </c>
      <c r="K31" s="706"/>
      <c r="L31" s="575">
        <v>230</v>
      </c>
      <c r="M31" s="706"/>
      <c r="N31" s="575">
        <v>0</v>
      </c>
      <c r="O31" s="706"/>
      <c r="P31" s="575">
        <v>0</v>
      </c>
      <c r="Q31" s="706"/>
      <c r="R31" s="575">
        <v>0</v>
      </c>
      <c r="S31" s="706"/>
      <c r="T31" s="576">
        <f>SUM(B31,D31,H31,J31,L31,N31,P31,R31,F31)</f>
        <v>-40</v>
      </c>
      <c r="U31" s="706"/>
      <c r="V31" s="575">
        <v>0</v>
      </c>
      <c r="W31" s="706"/>
      <c r="X31" s="576">
        <f>SUM(T31,V31)</f>
        <v>-40</v>
      </c>
      <c r="Y31" s="725"/>
      <c r="Z31" s="674"/>
    </row>
    <row r="32" spans="1:30" s="553" customFormat="1" ht="24" customHeight="1">
      <c r="A32" s="693" t="s">
        <v>525</v>
      </c>
      <c r="B32" s="575">
        <v>0</v>
      </c>
      <c r="C32" s="706"/>
      <c r="D32" s="575">
        <v>9</v>
      </c>
      <c r="E32" s="706"/>
      <c r="F32" s="575">
        <v>0</v>
      </c>
      <c r="G32" s="706"/>
      <c r="H32" s="575">
        <v>0</v>
      </c>
      <c r="I32" s="706"/>
      <c r="J32" s="575">
        <v>0</v>
      </c>
      <c r="K32" s="706"/>
      <c r="L32" s="575">
        <v>-9</v>
      </c>
      <c r="M32" s="706"/>
      <c r="N32" s="575">
        <v>0</v>
      </c>
      <c r="O32" s="706"/>
      <c r="P32" s="575">
        <v>0</v>
      </c>
      <c r="Q32" s="706"/>
      <c r="R32" s="575">
        <v>0</v>
      </c>
      <c r="S32" s="706"/>
      <c r="T32" s="576">
        <f>SUM(B32,D32,H32,J32,L32,N32,P32,R32,F32)</f>
        <v>0</v>
      </c>
      <c r="U32" s="706"/>
      <c r="V32" s="575">
        <v>0</v>
      </c>
      <c r="W32" s="706"/>
      <c r="X32" s="576">
        <f>SUM(T32,V32)</f>
        <v>0</v>
      </c>
      <c r="Y32" s="725"/>
      <c r="Z32" s="674"/>
    </row>
    <row r="33" spans="1:26" s="443" customFormat="1">
      <c r="A33" s="806" t="s">
        <v>444</v>
      </c>
      <c r="B33" s="575">
        <v>0</v>
      </c>
      <c r="C33" s="706"/>
      <c r="D33" s="575">
        <v>0</v>
      </c>
      <c r="E33" s="706"/>
      <c r="F33" s="575">
        <v>0</v>
      </c>
      <c r="G33" s="706"/>
      <c r="H33" s="576">
        <v>0</v>
      </c>
      <c r="I33" s="706"/>
      <c r="J33" s="575">
        <v>0</v>
      </c>
      <c r="K33" s="706"/>
      <c r="L33" s="575">
        <v>7</v>
      </c>
      <c r="M33" s="706"/>
      <c r="N33" s="575">
        <v>0</v>
      </c>
      <c r="O33" s="706"/>
      <c r="P33" s="575">
        <v>0</v>
      </c>
      <c r="Q33" s="706"/>
      <c r="R33" s="575">
        <v>0</v>
      </c>
      <c r="S33" s="706"/>
      <c r="T33" s="576">
        <f>SUM(B33,D33,H33,J33,L33,N33,P33,R33,F33)</f>
        <v>7</v>
      </c>
      <c r="U33" s="706"/>
      <c r="V33" s="575">
        <v>0</v>
      </c>
      <c r="W33" s="706"/>
      <c r="X33" s="576">
        <f>SUM(T33,V33)</f>
        <v>7</v>
      </c>
      <c r="Y33" s="725"/>
      <c r="Z33" s="673"/>
    </row>
    <row r="34" spans="1:26" s="443" customFormat="1" ht="15" customHeight="1" thickBot="1">
      <c r="A34" s="661" t="s">
        <v>502</v>
      </c>
      <c r="B34" s="613">
        <f>SUM(B29:B33,B24,B28)</f>
        <v>347</v>
      </c>
      <c r="C34" s="709" t="s">
        <v>395</v>
      </c>
      <c r="D34" s="757">
        <f>SUM(D29:D33,D24,D28)</f>
        <v>2643</v>
      </c>
      <c r="E34" s="709" t="s">
        <v>395</v>
      </c>
      <c r="F34" s="613">
        <f>SUM(F29:F33,F24,F28)</f>
        <v>73</v>
      </c>
      <c r="G34" s="709" t="s">
        <v>395</v>
      </c>
      <c r="H34" s="757">
        <f>SUM(H29:H33,H24,H28)</f>
        <v>-8376</v>
      </c>
      <c r="I34" s="709" t="s">
        <v>395</v>
      </c>
      <c r="J34" s="757">
        <f>SUM(J29:J33,J24,J28)</f>
        <v>-2204</v>
      </c>
      <c r="K34" s="709" t="s">
        <v>395</v>
      </c>
      <c r="L34" s="613">
        <f>SUM(L29:L33,L24,L28)</f>
        <v>427</v>
      </c>
      <c r="M34" s="709" t="s">
        <v>395</v>
      </c>
      <c r="N34" s="613">
        <f>SUM(N29:N33,N24,N28)</f>
        <v>0</v>
      </c>
      <c r="O34" s="709" t="s">
        <v>395</v>
      </c>
      <c r="P34" s="613">
        <f>SUM(P29:P33,P24,P28)</f>
        <v>-112</v>
      </c>
      <c r="Q34" s="709" t="s">
        <v>395</v>
      </c>
      <c r="R34" s="613">
        <f>SUM(R29:R33,R24,R28)</f>
        <v>-330</v>
      </c>
      <c r="S34" s="709" t="s">
        <v>395</v>
      </c>
      <c r="T34" s="561">
        <f>SUM(T29:T33,T24,T28)</f>
        <v>-7532</v>
      </c>
      <c r="U34" s="709" t="s">
        <v>395</v>
      </c>
      <c r="V34" s="561">
        <f>SUM(V29:V33,V24,V28)</f>
        <v>2167</v>
      </c>
      <c r="W34" s="709" t="s">
        <v>395</v>
      </c>
      <c r="X34" s="561">
        <f>SUM(X29:X33,X24,X28)</f>
        <v>-5365</v>
      </c>
      <c r="Y34" s="728" t="s">
        <v>395</v>
      </c>
      <c r="Z34" s="673"/>
    </row>
    <row r="35" spans="1:26" s="443" customFormat="1" ht="3.75" customHeight="1">
      <c r="A35" s="818"/>
      <c r="B35" s="576"/>
      <c r="C35" s="704"/>
      <c r="D35" s="756"/>
      <c r="E35" s="704"/>
      <c r="F35" s="576"/>
      <c r="G35" s="704"/>
      <c r="H35" s="756"/>
      <c r="I35" s="704"/>
      <c r="J35" s="756"/>
      <c r="K35" s="704"/>
      <c r="L35" s="576"/>
      <c r="M35" s="704"/>
      <c r="N35" s="576"/>
      <c r="O35" s="704"/>
      <c r="P35" s="576"/>
      <c r="Q35" s="704"/>
      <c r="R35" s="576"/>
      <c r="S35" s="704"/>
      <c r="T35" s="819"/>
      <c r="U35" s="704"/>
      <c r="V35" s="819"/>
      <c r="W35" s="704"/>
      <c r="X35" s="819"/>
      <c r="Y35" s="723"/>
      <c r="Z35" s="673"/>
    </row>
    <row r="36" spans="1:26" s="524" customFormat="1" ht="12" customHeight="1">
      <c r="A36" s="867" t="s">
        <v>545</v>
      </c>
      <c r="B36" s="867"/>
      <c r="C36" s="867"/>
      <c r="D36" s="867"/>
      <c r="E36" s="867"/>
      <c r="F36" s="867"/>
      <c r="G36" s="867"/>
      <c r="H36" s="867"/>
      <c r="I36" s="867"/>
      <c r="J36" s="867"/>
      <c r="K36" s="867"/>
      <c r="L36" s="867"/>
      <c r="M36" s="867"/>
      <c r="N36" s="867"/>
      <c r="O36" s="867"/>
      <c r="P36" s="867"/>
      <c r="Q36" s="867"/>
      <c r="R36" s="867"/>
      <c r="S36" s="867"/>
      <c r="T36" s="867"/>
      <c r="U36" s="867"/>
      <c r="V36" s="867"/>
      <c r="W36" s="867"/>
      <c r="X36" s="867"/>
      <c r="Y36" s="867"/>
      <c r="Z36" s="672"/>
    </row>
    <row r="37" spans="1:26" s="524" customFormat="1" ht="13.15" customHeight="1">
      <c r="A37" s="867" t="s">
        <v>546</v>
      </c>
      <c r="B37" s="867"/>
      <c r="C37" s="867"/>
      <c r="D37" s="867"/>
      <c r="E37" s="867"/>
      <c r="F37" s="867"/>
      <c r="G37" s="867"/>
      <c r="H37" s="867"/>
      <c r="I37" s="867"/>
      <c r="J37" s="867"/>
      <c r="K37" s="867"/>
      <c r="L37" s="867"/>
      <c r="M37" s="867"/>
      <c r="N37" s="867"/>
      <c r="O37" s="867"/>
      <c r="P37" s="867"/>
      <c r="Q37" s="867"/>
      <c r="R37" s="867"/>
      <c r="S37" s="867"/>
      <c r="T37" s="867"/>
      <c r="U37" s="867"/>
      <c r="V37" s="867"/>
      <c r="W37" s="867"/>
      <c r="X37" s="867"/>
      <c r="Y37" s="867"/>
      <c r="Z37" s="585"/>
    </row>
    <row r="38" spans="1:26" s="524" customFormat="1">
      <c r="A38" s="867" t="s">
        <v>547</v>
      </c>
      <c r="B38" s="867"/>
      <c r="C38" s="867"/>
      <c r="D38" s="867"/>
      <c r="E38" s="867"/>
      <c r="F38" s="867"/>
      <c r="G38" s="867"/>
      <c r="H38" s="867"/>
      <c r="I38" s="867"/>
      <c r="J38" s="867"/>
      <c r="K38" s="867"/>
      <c r="L38" s="867"/>
      <c r="M38" s="867"/>
      <c r="N38" s="867"/>
      <c r="O38" s="867"/>
      <c r="P38" s="867"/>
      <c r="Q38" s="867"/>
      <c r="R38" s="867"/>
      <c r="S38" s="867"/>
      <c r="T38" s="867"/>
      <c r="U38" s="867"/>
      <c r="V38" s="867"/>
      <c r="W38" s="867"/>
      <c r="X38" s="867"/>
      <c r="Y38" s="867"/>
      <c r="Z38" s="585"/>
    </row>
    <row r="39" spans="1:26" s="524" customFormat="1">
      <c r="A39" s="694"/>
      <c r="B39" s="694"/>
      <c r="C39" s="710"/>
      <c r="D39" s="694"/>
      <c r="E39" s="710"/>
      <c r="F39" s="694"/>
      <c r="G39" s="710"/>
      <c r="H39" s="694"/>
      <c r="I39" s="710"/>
      <c r="J39" s="694"/>
      <c r="K39" s="710"/>
      <c r="L39" s="694"/>
      <c r="M39" s="710"/>
      <c r="N39" s="694"/>
      <c r="O39" s="710"/>
      <c r="P39" s="694"/>
      <c r="Q39" s="710"/>
      <c r="R39" s="694"/>
      <c r="S39" s="710"/>
      <c r="T39" s="694"/>
      <c r="U39" s="710"/>
      <c r="V39" s="694"/>
      <c r="W39" s="710"/>
      <c r="X39" s="694"/>
      <c r="Y39" s="710"/>
      <c r="Z39" s="585"/>
    </row>
    <row r="40" spans="1:26" s="444" customFormat="1" ht="12">
      <c r="A40" s="548" t="s">
        <v>465</v>
      </c>
      <c r="C40" s="711"/>
      <c r="E40" s="711"/>
      <c r="G40" s="711"/>
      <c r="I40" s="711"/>
      <c r="K40" s="711"/>
      <c r="M40" s="711"/>
      <c r="O40" s="711"/>
      <c r="Q40" s="711"/>
      <c r="S40" s="711"/>
      <c r="U40" s="711"/>
      <c r="W40" s="711"/>
      <c r="Y40" s="729"/>
    </row>
  </sheetData>
  <mergeCells count="8">
    <mergeCell ref="A37:Y37"/>
    <mergeCell ref="A38:Y38"/>
    <mergeCell ref="B6:T6"/>
    <mergeCell ref="K11:L11"/>
    <mergeCell ref="H7:K7"/>
    <mergeCell ref="N7:S7"/>
    <mergeCell ref="B7:F7"/>
    <mergeCell ref="A36:Y36"/>
  </mergeCells>
  <phoneticPr fontId="8" type="noConversion"/>
  <conditionalFormatting sqref="B40 D40 H40 L40 N40 P40 R40 T40 V40 X40 J40">
    <cfRule type="cellIs" dxfId="1" priority="2" stopIfTrue="1" operator="equal">
      <formula>"ERROR"</formula>
    </cfRule>
  </conditionalFormatting>
  <conditionalFormatting sqref="F40">
    <cfRule type="cellIs" dxfId="0" priority="1" stopIfTrue="1" operator="equal">
      <formula>"ERROR"</formula>
    </cfRule>
  </conditionalFormatting>
  <pageMargins left="0.7" right="0.7" top="0.75" bottom="0.75" header="0.3" footer="0.3"/>
  <pageSetup scale="66" orientation="landscape" r:id="rId1"/>
  <headerFooter alignWithMargins="0">
    <oddFooter>&amp;C</oddFooter>
  </headerFooter>
  <ignoredErrors>
    <ignoredError sqref="F17:H17 B17:D17 B28:H28 L28:N28 U17:V17 I17:J17 K17:N17 O17:P17 Q17:R17 S17 W17:X17 T28:V28 J28:K28 O28:P28 V22 X22 I28 Q28:R28 S28 W28" unlockedFormula="1"/>
    <ignoredError sqref="C22 E22 G22 I22 K22 M22 O22 Q22 S22 U22 W22 Y22:Z22" emptyCellReference="1"/>
    <ignoredError sqref="T17 X28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/>
  <dimension ref="A1:Z68"/>
  <sheetViews>
    <sheetView view="pageBreakPreview" zoomScaleNormal="100" zoomScaleSheetLayoutView="100" workbookViewId="0">
      <selection sqref="A1:G1"/>
    </sheetView>
  </sheetViews>
  <sheetFormatPr defaultColWidth="9.140625" defaultRowHeight="12.75" customHeight="1"/>
  <cols>
    <col min="1" max="1" width="2" style="129" customWidth="1"/>
    <col min="2" max="2" width="72.42578125" style="129" customWidth="1"/>
    <col min="3" max="3" width="6.28515625" style="130" customWidth="1"/>
    <col min="4" max="4" width="11.85546875" style="91" customWidth="1"/>
    <col min="5" max="5" width="4.28515625" style="739" customWidth="1"/>
    <col min="6" max="6" width="7.5703125" style="52" customWidth="1"/>
    <col min="7" max="7" width="4.7109375" style="743" customWidth="1"/>
    <col min="8" max="16384" width="9.140625" style="129"/>
  </cols>
  <sheetData>
    <row r="1" spans="1:7" ht="12.75" customHeight="1">
      <c r="A1" s="878" t="s">
        <v>269</v>
      </c>
      <c r="B1" s="878"/>
      <c r="C1" s="878"/>
      <c r="D1" s="878"/>
      <c r="E1" s="878"/>
      <c r="F1" s="878"/>
      <c r="G1" s="878"/>
    </row>
    <row r="2" spans="1:7" ht="12.75" customHeight="1">
      <c r="A2" s="472" t="s">
        <v>447</v>
      </c>
      <c r="B2" s="472"/>
      <c r="C2" s="472"/>
      <c r="D2" s="472"/>
      <c r="E2" s="732"/>
      <c r="F2" s="558"/>
      <c r="G2" s="732"/>
    </row>
    <row r="3" spans="1:7" ht="12.75" customHeight="1">
      <c r="A3" s="555" t="s">
        <v>464</v>
      </c>
      <c r="B3" s="472"/>
      <c r="C3" s="472"/>
      <c r="D3" s="472"/>
      <c r="E3" s="732"/>
      <c r="F3" s="558"/>
      <c r="G3" s="732"/>
    </row>
    <row r="4" spans="1:7" ht="12.75" customHeight="1">
      <c r="A4" s="471" t="s">
        <v>397</v>
      </c>
      <c r="B4" s="473"/>
      <c r="C4" s="473"/>
      <c r="D4" s="473"/>
      <c r="E4" s="733"/>
      <c r="F4" s="557"/>
      <c r="G4" s="733"/>
    </row>
    <row r="5" spans="1:7" ht="12.75" customHeight="1">
      <c r="A5" s="471"/>
      <c r="B5" s="557"/>
      <c r="C5" s="557"/>
      <c r="D5" s="884" t="s">
        <v>473</v>
      </c>
      <c r="E5" s="884"/>
      <c r="F5" s="884"/>
      <c r="G5" s="733"/>
    </row>
    <row r="6" spans="1:7" ht="12.75" customHeight="1">
      <c r="A6" s="556"/>
      <c r="B6" s="542"/>
      <c r="C6" s="584"/>
      <c r="D6" s="885"/>
      <c r="E6" s="885"/>
      <c r="F6" s="885"/>
      <c r="G6" s="740"/>
    </row>
    <row r="7" spans="1:7" ht="12.75" customHeight="1">
      <c r="A7" s="542"/>
      <c r="B7" s="542"/>
      <c r="C7" s="475" t="s">
        <v>153</v>
      </c>
      <c r="D7" s="567">
        <v>2021</v>
      </c>
      <c r="E7" s="684"/>
      <c r="F7" s="567">
        <v>2020</v>
      </c>
      <c r="G7" s="678"/>
    </row>
    <row r="8" spans="1:7" ht="12.75" hidden="1" customHeight="1">
      <c r="A8" s="482"/>
      <c r="B8" s="482"/>
      <c r="C8" s="610"/>
      <c r="D8" s="611"/>
      <c r="E8" s="567"/>
      <c r="F8" s="611"/>
      <c r="G8" s="678"/>
    </row>
    <row r="9" spans="1:7" ht="12.75" customHeight="1">
      <c r="A9" s="479" t="s">
        <v>448</v>
      </c>
      <c r="B9" s="479"/>
      <c r="C9" s="479"/>
      <c r="D9" s="486"/>
      <c r="E9" s="734"/>
      <c r="F9" s="486"/>
      <c r="G9" s="735"/>
    </row>
    <row r="10" spans="1:7" ht="12.75" customHeight="1">
      <c r="A10" s="788" t="s">
        <v>527</v>
      </c>
      <c r="B10" s="788"/>
      <c r="C10" s="473"/>
      <c r="D10" s="770">
        <v>-251</v>
      </c>
      <c r="E10" s="507" t="s">
        <v>395</v>
      </c>
      <c r="F10" s="576">
        <v>-281</v>
      </c>
      <c r="G10" s="508" t="s">
        <v>395</v>
      </c>
    </row>
    <row r="11" spans="1:7" ht="12.75" customHeight="1">
      <c r="A11" s="800" t="s">
        <v>528</v>
      </c>
      <c r="B11" s="800"/>
      <c r="C11" s="748"/>
      <c r="D11" s="744">
        <v>5321</v>
      </c>
      <c r="E11" s="507"/>
      <c r="F11" s="576">
        <v>81</v>
      </c>
      <c r="G11" s="508"/>
    </row>
    <row r="12" spans="1:7" ht="12.75" customHeight="1">
      <c r="A12" s="473" t="s">
        <v>449</v>
      </c>
      <c r="B12" s="473"/>
      <c r="C12" s="473"/>
      <c r="D12" s="771"/>
      <c r="E12" s="508"/>
      <c r="F12" s="576"/>
      <c r="G12" s="508"/>
    </row>
    <row r="13" spans="1:7" ht="12.75" customHeight="1">
      <c r="A13" s="473"/>
      <c r="B13" s="634" t="s">
        <v>498</v>
      </c>
      <c r="C13" s="473"/>
      <c r="D13" s="772">
        <v>94</v>
      </c>
      <c r="E13" s="508"/>
      <c r="F13" s="576">
        <v>111</v>
      </c>
      <c r="G13" s="508"/>
    </row>
    <row r="14" spans="1:7" ht="12.75" customHeight="1">
      <c r="A14" s="607"/>
      <c r="B14" s="641" t="s">
        <v>548</v>
      </c>
      <c r="C14" s="105"/>
      <c r="D14" s="772">
        <v>3</v>
      </c>
      <c r="E14" s="508"/>
      <c r="F14" s="576">
        <v>11</v>
      </c>
      <c r="G14" s="508"/>
    </row>
    <row r="15" spans="1:7" ht="12.75" customHeight="1">
      <c r="A15" s="473"/>
      <c r="B15" s="660" t="s">
        <v>417</v>
      </c>
      <c r="C15" s="511"/>
      <c r="D15" s="772">
        <v>2</v>
      </c>
      <c r="E15" s="508"/>
      <c r="F15" s="576">
        <v>35</v>
      </c>
      <c r="G15" s="508"/>
    </row>
    <row r="16" spans="1:7" ht="12">
      <c r="A16" s="473"/>
      <c r="B16" s="659" t="s">
        <v>503</v>
      </c>
      <c r="C16" s="615">
        <v>17</v>
      </c>
      <c r="D16" s="744">
        <v>-5335</v>
      </c>
      <c r="E16" s="508"/>
      <c r="F16" s="576">
        <v>-119</v>
      </c>
      <c r="G16" s="508"/>
    </row>
    <row r="17" spans="1:7" ht="12">
      <c r="A17" s="633"/>
      <c r="B17" s="129" t="s">
        <v>549</v>
      </c>
      <c r="C17" s="615">
        <v>4</v>
      </c>
      <c r="D17" s="772">
        <v>1</v>
      </c>
      <c r="E17" s="508"/>
      <c r="F17" s="576">
        <v>0</v>
      </c>
      <c r="G17" s="508"/>
    </row>
    <row r="18" spans="1:7" ht="24.75" customHeight="1">
      <c r="A18" s="473"/>
      <c r="B18" s="478" t="s">
        <v>458</v>
      </c>
      <c r="C18" s="615">
        <v>4</v>
      </c>
      <c r="D18" s="772">
        <v>-1</v>
      </c>
      <c r="E18" s="508"/>
      <c r="F18" s="576">
        <v>-12</v>
      </c>
      <c r="G18" s="508"/>
    </row>
    <row r="19" spans="1:7" ht="12.75" customHeight="1">
      <c r="A19" s="473"/>
      <c r="B19" s="473" t="s">
        <v>444</v>
      </c>
      <c r="C19" s="615">
        <v>18</v>
      </c>
      <c r="D19" s="772">
        <v>7</v>
      </c>
      <c r="E19" s="508"/>
      <c r="F19" s="576">
        <v>7</v>
      </c>
      <c r="G19" s="508"/>
    </row>
    <row r="20" spans="1:7" ht="12.75" customHeight="1">
      <c r="A20" s="633"/>
      <c r="B20" s="640" t="s">
        <v>491</v>
      </c>
      <c r="C20" s="615">
        <v>6</v>
      </c>
      <c r="D20" s="772">
        <v>76</v>
      </c>
      <c r="E20" s="508"/>
      <c r="F20" s="576">
        <v>0</v>
      </c>
      <c r="G20" s="508"/>
    </row>
    <row r="21" spans="1:7" ht="24.75" customHeight="1">
      <c r="A21" s="880" t="s">
        <v>459</v>
      </c>
      <c r="B21" s="880"/>
      <c r="C21" s="510"/>
      <c r="D21" s="772">
        <v>0</v>
      </c>
      <c r="E21" s="508"/>
      <c r="F21" s="576">
        <v>2</v>
      </c>
      <c r="G21" s="508"/>
    </row>
    <row r="22" spans="1:7" ht="12.75" customHeight="1">
      <c r="A22" s="883" t="s">
        <v>450</v>
      </c>
      <c r="B22" s="883"/>
      <c r="C22" s="761">
        <v>19</v>
      </c>
      <c r="D22" s="765">
        <v>-910</v>
      </c>
      <c r="E22" s="321"/>
      <c r="F22" s="628">
        <v>-1378</v>
      </c>
      <c r="G22" s="321"/>
    </row>
    <row r="23" spans="1:7" ht="12.75" customHeight="1">
      <c r="A23" s="886" t="s">
        <v>551</v>
      </c>
      <c r="B23" s="886"/>
      <c r="C23" s="760"/>
      <c r="D23" s="744">
        <f>SUM(D10:D22)</f>
        <v>-993</v>
      </c>
      <c r="E23" s="508"/>
      <c r="F23" s="629">
        <f>SUM(F10:F22)</f>
        <v>-1543</v>
      </c>
      <c r="G23" s="508"/>
    </row>
    <row r="24" spans="1:7" ht="12.75" customHeight="1">
      <c r="A24" s="887" t="s">
        <v>550</v>
      </c>
      <c r="B24" s="887"/>
      <c r="C24" s="615"/>
      <c r="D24" s="774">
        <v>-621</v>
      </c>
      <c r="E24" s="508"/>
      <c r="F24" s="628">
        <v>-857</v>
      </c>
      <c r="G24" s="508"/>
    </row>
    <row r="25" spans="1:7" ht="12.75" customHeight="1">
      <c r="A25" s="881" t="s">
        <v>552</v>
      </c>
      <c r="B25" s="882"/>
      <c r="C25" s="481"/>
      <c r="D25" s="765">
        <f>D23-D24</f>
        <v>-372</v>
      </c>
      <c r="E25" s="763"/>
      <c r="F25" s="628">
        <f>F23-F24</f>
        <v>-686</v>
      </c>
      <c r="G25" s="337"/>
    </row>
    <row r="26" spans="1:7" ht="12.75" customHeight="1">
      <c r="A26" s="762" t="s">
        <v>451</v>
      </c>
      <c r="B26" s="762"/>
      <c r="C26" s="762"/>
      <c r="D26" s="773"/>
      <c r="E26" s="508"/>
      <c r="F26" s="576"/>
      <c r="G26" s="508"/>
    </row>
    <row r="27" spans="1:7" ht="12.75" customHeight="1">
      <c r="A27" s="872" t="s">
        <v>460</v>
      </c>
      <c r="B27" s="872"/>
      <c r="C27" s="478"/>
      <c r="D27" s="772">
        <v>-37</v>
      </c>
      <c r="E27" s="508"/>
      <c r="F27" s="576">
        <v>-99</v>
      </c>
      <c r="G27" s="508"/>
    </row>
    <row r="28" spans="1:7" ht="12.75" customHeight="1">
      <c r="A28" s="872" t="s">
        <v>472</v>
      </c>
      <c r="B28" s="872"/>
      <c r="C28" s="478"/>
      <c r="D28" s="772">
        <v>4</v>
      </c>
      <c r="E28" s="508"/>
      <c r="F28" s="576">
        <v>0</v>
      </c>
      <c r="G28" s="508"/>
    </row>
    <row r="29" spans="1:7" ht="12.75" customHeight="1">
      <c r="A29" s="788" t="s">
        <v>553</v>
      </c>
      <c r="B29" s="787"/>
      <c r="C29" s="637">
        <v>17</v>
      </c>
      <c r="D29" s="772">
        <v>2909</v>
      </c>
      <c r="E29" s="508"/>
      <c r="F29" s="576">
        <v>531</v>
      </c>
      <c r="G29" s="508"/>
    </row>
    <row r="30" spans="1:7" ht="24.6" customHeight="1">
      <c r="A30" s="872" t="s">
        <v>574</v>
      </c>
      <c r="B30" s="872"/>
      <c r="C30" s="637">
        <v>17</v>
      </c>
      <c r="D30" s="772">
        <v>-279</v>
      </c>
      <c r="E30" s="508"/>
      <c r="F30" s="576">
        <v>0</v>
      </c>
      <c r="G30" s="508"/>
    </row>
    <row r="31" spans="1:7" ht="12.75" customHeight="1">
      <c r="A31" s="788" t="s">
        <v>565</v>
      </c>
      <c r="B31" s="787"/>
      <c r="C31" s="637"/>
      <c r="D31" s="772">
        <v>0</v>
      </c>
      <c r="E31" s="508"/>
      <c r="F31" s="576">
        <v>-100</v>
      </c>
      <c r="G31" s="508"/>
    </row>
    <row r="32" spans="1:7" ht="12.75" customHeight="1">
      <c r="A32" s="800" t="s">
        <v>554</v>
      </c>
      <c r="B32" s="801"/>
      <c r="C32" s="637">
        <v>11</v>
      </c>
      <c r="D32" s="772">
        <v>-477</v>
      </c>
      <c r="E32" s="508"/>
      <c r="F32" s="576">
        <v>0</v>
      </c>
      <c r="G32" s="508"/>
    </row>
    <row r="33" spans="1:7" ht="12.75" customHeight="1">
      <c r="A33" s="811" t="s">
        <v>431</v>
      </c>
      <c r="B33" s="811"/>
      <c r="C33" s="476"/>
      <c r="D33" s="774">
        <v>22</v>
      </c>
      <c r="E33" s="321"/>
      <c r="F33" s="577">
        <v>6</v>
      </c>
      <c r="G33" s="321"/>
    </row>
    <row r="34" spans="1:7" ht="12.75" customHeight="1">
      <c r="A34" s="888" t="s">
        <v>563</v>
      </c>
      <c r="B34" s="888"/>
      <c r="C34" s="766"/>
      <c r="D34" s="744">
        <f>SUM(D27:D33)</f>
        <v>2142</v>
      </c>
      <c r="E34" s="508"/>
      <c r="F34" s="576">
        <f>SUM(F27:F33)</f>
        <v>338</v>
      </c>
      <c r="G34" s="508"/>
    </row>
    <row r="35" spans="1:7" ht="12.75" customHeight="1">
      <c r="A35" s="889" t="s">
        <v>555</v>
      </c>
      <c r="B35" s="889"/>
      <c r="C35" s="766"/>
      <c r="D35" s="772">
        <v>2630</v>
      </c>
      <c r="E35" s="508"/>
      <c r="F35" s="576">
        <v>-23</v>
      </c>
      <c r="G35" s="508"/>
    </row>
    <row r="36" spans="1:7" ht="12.75" customHeight="1">
      <c r="A36" s="881" t="s">
        <v>556</v>
      </c>
      <c r="B36" s="881"/>
      <c r="C36" s="749"/>
      <c r="D36" s="795">
        <f>D34-D35</f>
        <v>-488</v>
      </c>
      <c r="E36" s="337"/>
      <c r="F36" s="764">
        <f>F34-F35</f>
        <v>361</v>
      </c>
      <c r="G36" s="337"/>
    </row>
    <row r="37" spans="1:7" ht="12.75" customHeight="1">
      <c r="A37" s="479" t="s">
        <v>452</v>
      </c>
      <c r="B37" s="479"/>
      <c r="C37" s="762"/>
      <c r="D37" s="773"/>
      <c r="E37" s="508"/>
      <c r="F37" s="663"/>
      <c r="G37" s="508"/>
    </row>
    <row r="38" spans="1:7" ht="12.75" customHeight="1">
      <c r="A38" s="474" t="s">
        <v>475</v>
      </c>
      <c r="B38" s="474"/>
      <c r="C38" s="638">
        <v>16</v>
      </c>
      <c r="D38" s="772">
        <v>-795</v>
      </c>
      <c r="E38" s="508"/>
      <c r="F38" s="576">
        <v>0</v>
      </c>
      <c r="G38" s="508"/>
    </row>
    <row r="39" spans="1:7" ht="12">
      <c r="A39" s="634" t="s">
        <v>557</v>
      </c>
      <c r="B39" s="634"/>
      <c r="C39" s="468"/>
      <c r="D39" s="772">
        <v>365</v>
      </c>
      <c r="E39" s="508"/>
      <c r="F39" s="576">
        <v>413</v>
      </c>
      <c r="G39" s="508"/>
    </row>
    <row r="40" spans="1:7" ht="13.5">
      <c r="A40" s="634" t="s">
        <v>558</v>
      </c>
      <c r="B40" s="634"/>
      <c r="C40" s="614"/>
      <c r="D40" s="772">
        <v>-8</v>
      </c>
      <c r="E40" s="508"/>
      <c r="F40" s="576">
        <v>-26</v>
      </c>
      <c r="G40" s="508"/>
    </row>
    <row r="41" spans="1:7" ht="12.6" customHeight="1">
      <c r="A41" s="634" t="s">
        <v>495</v>
      </c>
      <c r="B41" s="634"/>
      <c r="C41" s="614"/>
      <c r="D41" s="772">
        <v>-5</v>
      </c>
      <c r="E41" s="508"/>
      <c r="F41" s="576">
        <v>-5</v>
      </c>
      <c r="G41" s="508"/>
    </row>
    <row r="42" spans="1:7" ht="12">
      <c r="A42" s="634" t="s">
        <v>526</v>
      </c>
      <c r="B42" s="634"/>
      <c r="C42" s="614"/>
      <c r="D42" s="772">
        <v>0</v>
      </c>
      <c r="E42" s="508"/>
      <c r="F42" s="576">
        <v>386</v>
      </c>
      <c r="G42" s="508"/>
    </row>
    <row r="43" spans="1:7" ht="12">
      <c r="A43" s="467" t="s">
        <v>431</v>
      </c>
      <c r="B43" s="467"/>
      <c r="C43" s="467"/>
      <c r="D43" s="774">
        <v>1</v>
      </c>
      <c r="E43" s="321"/>
      <c r="F43" s="577">
        <v>0</v>
      </c>
      <c r="G43" s="321"/>
    </row>
    <row r="44" spans="1:7" ht="12">
      <c r="A44" s="890" t="s">
        <v>562</v>
      </c>
      <c r="B44" s="890"/>
      <c r="C44" s="767"/>
      <c r="D44" s="775">
        <f>SUM(D38:D43)</f>
        <v>-442</v>
      </c>
      <c r="E44" s="768"/>
      <c r="F44" s="664">
        <f>SUM(F38:F43)</f>
        <v>768</v>
      </c>
      <c r="G44" s="508"/>
    </row>
    <row r="45" spans="1:7" ht="12">
      <c r="A45" s="891" t="s">
        <v>559</v>
      </c>
      <c r="B45" s="891"/>
      <c r="C45" s="767"/>
      <c r="D45" s="796">
        <v>240</v>
      </c>
      <c r="E45" s="508"/>
      <c r="F45" s="576">
        <v>788</v>
      </c>
      <c r="G45" s="508"/>
    </row>
    <row r="46" spans="1:7" ht="12.75" customHeight="1">
      <c r="A46" s="881" t="s">
        <v>560</v>
      </c>
      <c r="B46" s="882"/>
      <c r="C46" s="749"/>
      <c r="D46" s="795">
        <f>D44-D45</f>
        <v>-682</v>
      </c>
      <c r="E46" s="763"/>
      <c r="F46" s="764">
        <f>F44-F45</f>
        <v>-20</v>
      </c>
      <c r="G46" s="337"/>
    </row>
    <row r="47" spans="1:7" ht="25.15" customHeight="1">
      <c r="A47" s="879" t="s">
        <v>457</v>
      </c>
      <c r="B47" s="879"/>
      <c r="C47" s="469"/>
      <c r="D47" s="780">
        <v>-4</v>
      </c>
      <c r="E47" s="337"/>
      <c r="F47" s="662">
        <v>-123</v>
      </c>
      <c r="G47" s="321"/>
    </row>
    <row r="48" spans="1:7" ht="12" customHeight="1">
      <c r="A48" s="874" t="s">
        <v>561</v>
      </c>
      <c r="B48" s="874"/>
      <c r="C48" s="815"/>
      <c r="D48" s="780">
        <f>D23+D34+D44+D47</f>
        <v>703</v>
      </c>
      <c r="E48" s="337"/>
      <c r="F48" s="662">
        <f>F23+F34+F44+F47</f>
        <v>-560</v>
      </c>
      <c r="G48" s="321"/>
    </row>
    <row r="49" spans="1:26" ht="13.5" customHeight="1">
      <c r="A49" s="874" t="s">
        <v>575</v>
      </c>
      <c r="B49" s="874"/>
      <c r="C49" s="616"/>
      <c r="D49" s="744">
        <v>2450</v>
      </c>
      <c r="E49" s="735"/>
      <c r="F49" s="629">
        <v>2629</v>
      </c>
      <c r="G49" s="508"/>
    </row>
    <row r="50" spans="1:26" ht="14.25" customHeight="1" thickBot="1">
      <c r="A50" s="877" t="s">
        <v>496</v>
      </c>
      <c r="B50" s="877"/>
      <c r="C50" s="617"/>
      <c r="D50" s="745">
        <f>D48+D49</f>
        <v>3153</v>
      </c>
      <c r="E50" s="736" t="s">
        <v>395</v>
      </c>
      <c r="F50" s="665">
        <f>F48+F49</f>
        <v>2069</v>
      </c>
      <c r="G50" s="741" t="s">
        <v>395</v>
      </c>
    </row>
    <row r="51" spans="1:26" ht="13.5" customHeight="1">
      <c r="A51" s="875" t="s">
        <v>490</v>
      </c>
      <c r="B51" s="875"/>
      <c r="C51" s="875"/>
      <c r="D51" s="777"/>
      <c r="E51" s="734"/>
      <c r="F51" s="576"/>
      <c r="G51" s="734"/>
    </row>
    <row r="52" spans="1:26" ht="12.75" customHeight="1">
      <c r="A52" s="472"/>
      <c r="B52" s="876" t="s">
        <v>453</v>
      </c>
      <c r="C52" s="876"/>
      <c r="D52" s="778"/>
      <c r="E52" s="734"/>
      <c r="F52" s="576"/>
      <c r="G52" s="734"/>
    </row>
    <row r="53" spans="1:26" ht="12.75" customHeight="1">
      <c r="A53" s="473"/>
      <c r="B53" s="473" t="s">
        <v>455</v>
      </c>
      <c r="C53" s="473"/>
      <c r="D53" s="779">
        <v>129</v>
      </c>
      <c r="E53" s="507" t="s">
        <v>395</v>
      </c>
      <c r="F53" s="576">
        <v>129</v>
      </c>
      <c r="G53" s="508" t="s">
        <v>395</v>
      </c>
    </row>
    <row r="54" spans="1:26" ht="12.75" customHeight="1">
      <c r="A54" s="473"/>
      <c r="B54" s="473" t="s">
        <v>456</v>
      </c>
      <c r="C54" s="473"/>
      <c r="D54" s="779">
        <v>2</v>
      </c>
      <c r="E54" s="507" t="s">
        <v>395</v>
      </c>
      <c r="F54" s="576">
        <v>21</v>
      </c>
      <c r="G54" s="508" t="s">
        <v>395</v>
      </c>
    </row>
    <row r="55" spans="1:26" ht="12.75" customHeight="1">
      <c r="A55" s="473"/>
      <c r="B55" s="876" t="s">
        <v>454</v>
      </c>
      <c r="C55" s="876"/>
      <c r="D55" s="778"/>
      <c r="E55" s="734"/>
      <c r="F55" s="666"/>
      <c r="G55" s="734"/>
    </row>
    <row r="56" spans="1:26" ht="12.75" customHeight="1">
      <c r="A56" s="474"/>
      <c r="B56" s="474" t="s">
        <v>455</v>
      </c>
      <c r="C56" s="474"/>
      <c r="D56" s="772">
        <v>5</v>
      </c>
      <c r="E56" s="507" t="s">
        <v>395</v>
      </c>
      <c r="F56" s="576">
        <v>12</v>
      </c>
      <c r="G56" s="508" t="s">
        <v>395</v>
      </c>
    </row>
    <row r="57" spans="1:26" ht="12.75" customHeight="1" thickBot="1">
      <c r="A57" s="477"/>
      <c r="B57" s="477" t="s">
        <v>456</v>
      </c>
      <c r="C57" s="477"/>
      <c r="D57" s="776">
        <v>0</v>
      </c>
      <c r="E57" s="737" t="s">
        <v>395</v>
      </c>
      <c r="F57" s="667">
        <v>1</v>
      </c>
      <c r="G57" s="393" t="s">
        <v>395</v>
      </c>
    </row>
    <row r="58" spans="1:26" ht="3.75" customHeight="1">
      <c r="A58" s="474"/>
      <c r="B58" s="474"/>
      <c r="C58" s="474"/>
      <c r="D58" s="796"/>
      <c r="E58" s="507"/>
      <c r="F58" s="576"/>
      <c r="G58" s="508"/>
    </row>
    <row r="59" spans="1:26" ht="12.75" customHeight="1">
      <c r="A59" s="867" t="s">
        <v>566</v>
      </c>
      <c r="B59" s="867"/>
      <c r="C59" s="867"/>
      <c r="D59" s="867"/>
      <c r="E59" s="867"/>
      <c r="F59" s="867"/>
      <c r="G59" s="867"/>
      <c r="H59" s="867"/>
      <c r="I59" s="867"/>
      <c r="J59" s="867"/>
      <c r="K59" s="867"/>
      <c r="L59" s="867"/>
      <c r="M59" s="867"/>
      <c r="N59" s="867"/>
      <c r="O59" s="867"/>
      <c r="P59" s="867"/>
      <c r="Q59" s="867"/>
      <c r="R59" s="867"/>
      <c r="S59" s="867"/>
      <c r="T59" s="867"/>
      <c r="U59" s="867"/>
      <c r="V59" s="867"/>
      <c r="W59" s="867"/>
      <c r="X59" s="867"/>
      <c r="Y59" s="867"/>
      <c r="Z59" s="769"/>
    </row>
    <row r="60" spans="1:26" ht="12.75" customHeight="1">
      <c r="A60" s="694"/>
      <c r="B60" s="694" t="s">
        <v>516</v>
      </c>
      <c r="C60" s="694"/>
      <c r="D60" s="694"/>
      <c r="E60" s="694"/>
      <c r="F60" s="694"/>
      <c r="G60" s="694"/>
      <c r="H60" s="694"/>
      <c r="I60" s="694"/>
      <c r="J60" s="694"/>
      <c r="K60" s="694"/>
      <c r="L60" s="694"/>
      <c r="M60" s="694"/>
      <c r="N60" s="694"/>
      <c r="O60" s="694"/>
      <c r="P60" s="694"/>
      <c r="Q60" s="694"/>
      <c r="R60" s="694"/>
      <c r="S60" s="694"/>
      <c r="T60" s="694"/>
      <c r="U60" s="694"/>
      <c r="V60" s="694"/>
      <c r="W60" s="694"/>
      <c r="X60" s="694"/>
      <c r="Y60" s="694"/>
      <c r="Z60" s="769"/>
    </row>
    <row r="61" spans="1:26" ht="12.75" customHeight="1">
      <c r="A61" s="867" t="s">
        <v>567</v>
      </c>
      <c r="B61" s="867"/>
      <c r="C61" s="867"/>
      <c r="D61" s="867"/>
      <c r="E61" s="867"/>
      <c r="F61" s="867"/>
      <c r="G61" s="867"/>
      <c r="H61" s="867"/>
      <c r="I61" s="867"/>
      <c r="J61" s="867"/>
      <c r="K61" s="867"/>
      <c r="L61" s="867"/>
      <c r="M61" s="867"/>
      <c r="N61" s="867"/>
      <c r="O61" s="867"/>
      <c r="P61" s="867"/>
      <c r="Q61" s="867"/>
      <c r="R61" s="867"/>
      <c r="S61" s="867"/>
      <c r="T61" s="867"/>
      <c r="U61" s="867"/>
      <c r="V61" s="867"/>
      <c r="W61" s="867"/>
      <c r="X61" s="867"/>
      <c r="Y61" s="867"/>
    </row>
    <row r="62" spans="1:26" ht="12.75" customHeight="1">
      <c r="A62" s="694"/>
      <c r="B62" s="867" t="s">
        <v>500</v>
      </c>
      <c r="C62" s="867"/>
      <c r="D62" s="867"/>
      <c r="E62" s="867"/>
      <c r="F62" s="867"/>
      <c r="G62" s="867"/>
      <c r="H62" s="867"/>
      <c r="I62" s="867"/>
      <c r="J62" s="867"/>
      <c r="K62" s="867"/>
      <c r="L62" s="867"/>
      <c r="M62" s="867"/>
      <c r="N62" s="867"/>
      <c r="O62" s="867"/>
      <c r="P62" s="867"/>
      <c r="Q62" s="867"/>
      <c r="R62" s="867"/>
      <c r="S62" s="867"/>
      <c r="T62" s="867"/>
      <c r="U62" s="867"/>
      <c r="V62" s="867"/>
      <c r="W62" s="867"/>
      <c r="X62" s="867"/>
      <c r="Y62" s="867"/>
      <c r="Z62" s="867"/>
    </row>
    <row r="63" spans="1:26" ht="12.75" customHeight="1">
      <c r="A63" s="694"/>
      <c r="B63" s="867" t="s">
        <v>517</v>
      </c>
      <c r="C63" s="867"/>
      <c r="D63" s="867"/>
      <c r="E63" s="867"/>
      <c r="F63" s="867"/>
      <c r="G63" s="867"/>
      <c r="H63" s="867"/>
      <c r="I63" s="867"/>
      <c r="J63" s="867"/>
      <c r="K63" s="867"/>
      <c r="L63" s="867"/>
      <c r="M63" s="867"/>
      <c r="N63" s="867"/>
      <c r="O63" s="867"/>
      <c r="P63" s="867"/>
      <c r="Q63" s="867"/>
      <c r="R63" s="867"/>
      <c r="S63" s="867"/>
      <c r="T63" s="867"/>
      <c r="U63" s="867"/>
      <c r="V63" s="867"/>
      <c r="W63" s="867"/>
      <c r="X63" s="867"/>
      <c r="Y63" s="867"/>
      <c r="Z63" s="867"/>
    </row>
    <row r="64" spans="1:26" ht="12">
      <c r="A64" s="867" t="s">
        <v>568</v>
      </c>
      <c r="B64" s="867"/>
      <c r="C64" s="867"/>
      <c r="D64" s="867"/>
      <c r="E64" s="867"/>
      <c r="F64" s="867"/>
      <c r="G64" s="867"/>
      <c r="H64" s="867"/>
      <c r="I64" s="867"/>
      <c r="J64" s="867"/>
      <c r="K64" s="867"/>
      <c r="L64" s="867"/>
      <c r="M64" s="867"/>
      <c r="N64" s="867"/>
      <c r="O64" s="867"/>
      <c r="P64" s="867"/>
      <c r="Q64" s="867"/>
      <c r="R64" s="867"/>
      <c r="S64" s="867"/>
      <c r="T64" s="867"/>
      <c r="U64" s="867"/>
      <c r="V64" s="867"/>
      <c r="W64" s="867"/>
      <c r="X64" s="867"/>
      <c r="Y64" s="867"/>
      <c r="Z64" s="769"/>
    </row>
    <row r="65" spans="1:26" ht="13.5">
      <c r="A65" s="446"/>
      <c r="B65" s="873" t="s">
        <v>569</v>
      </c>
      <c r="C65" s="873"/>
      <c r="D65" s="873"/>
      <c r="E65" s="873"/>
      <c r="F65" s="873"/>
      <c r="G65" s="873"/>
      <c r="H65" s="810"/>
      <c r="I65" s="810"/>
      <c r="J65" s="810"/>
      <c r="K65" s="810"/>
      <c r="L65" s="810"/>
      <c r="Z65" s="769"/>
    </row>
    <row r="66" spans="1:26" ht="13.5">
      <c r="A66" s="446"/>
      <c r="B66" s="873" t="s">
        <v>570</v>
      </c>
      <c r="C66" s="873"/>
      <c r="D66" s="873"/>
      <c r="E66" s="873"/>
      <c r="F66" s="873"/>
      <c r="G66" s="873"/>
    </row>
    <row r="67" spans="1:26" ht="13.5">
      <c r="A67" s="446"/>
      <c r="B67" s="799"/>
      <c r="C67" s="799"/>
      <c r="D67" s="799"/>
      <c r="E67" s="799"/>
      <c r="F67" s="799"/>
      <c r="G67" s="799"/>
    </row>
    <row r="68" spans="1:26" ht="12.75" customHeight="1">
      <c r="A68" s="548" t="s">
        <v>465</v>
      </c>
      <c r="B68" s="582"/>
      <c r="C68" s="582"/>
      <c r="D68" s="580"/>
      <c r="E68" s="738"/>
      <c r="F68" s="581"/>
      <c r="G68" s="742"/>
    </row>
  </sheetData>
  <mergeCells count="30">
    <mergeCell ref="A1:G1"/>
    <mergeCell ref="A47:B47"/>
    <mergeCell ref="A27:B27"/>
    <mergeCell ref="A28:B28"/>
    <mergeCell ref="A21:B21"/>
    <mergeCell ref="A36:B36"/>
    <mergeCell ref="A46:B46"/>
    <mergeCell ref="A25:B25"/>
    <mergeCell ref="A22:B22"/>
    <mergeCell ref="D5:F6"/>
    <mergeCell ref="A23:B23"/>
    <mergeCell ref="A24:B24"/>
    <mergeCell ref="A34:B34"/>
    <mergeCell ref="A35:B35"/>
    <mergeCell ref="A44:B44"/>
    <mergeCell ref="A45:B45"/>
    <mergeCell ref="A30:B30"/>
    <mergeCell ref="B66:G66"/>
    <mergeCell ref="A48:B48"/>
    <mergeCell ref="A51:C51"/>
    <mergeCell ref="B55:C55"/>
    <mergeCell ref="B52:C52"/>
    <mergeCell ref="A49:B49"/>
    <mergeCell ref="A50:B50"/>
    <mergeCell ref="B65:G65"/>
    <mergeCell ref="A59:Y59"/>
    <mergeCell ref="A61:Y61"/>
    <mergeCell ref="A64:Y64"/>
    <mergeCell ref="B62:Z62"/>
    <mergeCell ref="B63:Z63"/>
  </mergeCells>
  <phoneticPr fontId="8" type="noConversion"/>
  <printOptions horizontalCentered="1"/>
  <pageMargins left="0.7" right="0.7" top="0.75" bottom="0.75" header="0.3" footer="0.3"/>
  <pageSetup scale="78" fitToHeight="0" orientation="portrait" r:id="rId1"/>
  <headerFooter alignWithMargins="0">
    <oddFooter>&amp;C</oddFooter>
  </headerFooter>
  <ignoredErrors>
    <ignoredError sqref="D9:E9 E26 E21:E22 E36:E37 E12:E13 E48 E50:E57 E16 E18:E19 E15 E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Quarterly</vt:lpstr>
      <vt:lpstr>P&amp;L 5Y</vt:lpstr>
      <vt:lpstr>BS 5Y</vt:lpstr>
      <vt:lpstr>Résultats conso</vt:lpstr>
      <vt:lpstr>Résultat global conso</vt:lpstr>
      <vt:lpstr>Bilans conso</vt:lpstr>
      <vt:lpstr>Capitaux YTD</vt:lpstr>
      <vt:lpstr>Flux de trésorerie conso</vt:lpstr>
      <vt:lpstr>'Bilans conso'!Print_Area</vt:lpstr>
      <vt:lpstr>'BS 5Y'!Print_Area</vt:lpstr>
      <vt:lpstr>'Capitaux YTD'!Print_Area</vt:lpstr>
      <vt:lpstr>Config!Print_Area</vt:lpstr>
      <vt:lpstr>'Flux de trésorerie conso'!Print_Area</vt:lpstr>
      <vt:lpstr>'P&amp;L 5Y'!Print_Area</vt:lpstr>
      <vt:lpstr>Quarterly!Print_Area</vt:lpstr>
      <vt:lpstr>'Résultat global conso'!Print_Area</vt:lpstr>
      <vt:lpstr>'Résultats conso'!Print_Area</vt:lpstr>
      <vt:lpstr>SC_CurrentPeriod</vt:lpstr>
    </vt:vector>
  </TitlesOfParts>
  <Company>Bombardier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 Statements. V1.4d</dc:title>
  <dc:creator>Sylvain Bergeron</dc:creator>
  <cp:lastModifiedBy>Carol Hua Cheng</cp:lastModifiedBy>
  <cp:lastPrinted>2020-05-05T14:34:26Z</cp:lastPrinted>
  <dcterms:created xsi:type="dcterms:W3CDTF">1999-05-03T13:00:40Z</dcterms:created>
  <dcterms:modified xsi:type="dcterms:W3CDTF">2021-05-05T18:44:33Z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